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autoCompressPictures="0"/>
  <mc:AlternateContent xmlns:mc="http://schemas.openxmlformats.org/markup-compatibility/2006">
    <mc:Choice Requires="x15">
      <x15ac:absPath xmlns:x15ac="http://schemas.microsoft.com/office/spreadsheetml/2010/11/ac" url="/Users/forestdavid/Desktop/"/>
    </mc:Choice>
  </mc:AlternateContent>
  <bookViews>
    <workbookView xWindow="0" yWindow="460" windowWidth="20280" windowHeight="6560" tabRatio="930" firstSheet="10" activeTab="12"/>
  </bookViews>
  <sheets>
    <sheet name="PART I" sheetId="1" r:id="rId1"/>
    <sheet name="PART II" sheetId="15" r:id="rId2"/>
    <sheet name="IFE " sheetId="2" r:id="rId3"/>
    <sheet name="EFE " sheetId="3" r:id="rId4"/>
    <sheet name="CPM" sheetId="4" r:id="rId5"/>
    <sheet name="BCG" sheetId="5" r:id="rId6"/>
    <sheet name="IE" sheetId="7" r:id="rId7"/>
    <sheet name="SPACE" sheetId="8" r:id="rId8"/>
    <sheet name="Perceptual Map" sheetId="10" r:id="rId9"/>
    <sheet name="GRAND" sheetId="12" r:id="rId10"/>
    <sheet name="SWOT" sheetId="11" r:id="rId11"/>
    <sheet name="QSPM" sheetId="13" r:id="rId12"/>
    <sheet name="Financial Statements" sheetId="16" r:id="rId13"/>
    <sheet name="Company Valuation" sheetId="17" r:id="rId14"/>
    <sheet name="EPS_EBIT" sheetId="18" r:id="rId15"/>
    <sheet name="Projected Statements" sheetId="19" r:id="rId16"/>
    <sheet name="Ratios" sheetId="20" r:id="rId17"/>
  </sheet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81" i="15" l="1"/>
  <c r="C24" i="2"/>
  <c r="C25" i="2"/>
  <c r="C26" i="2"/>
  <c r="C27" i="2"/>
  <c r="C28" i="2"/>
  <c r="C29" i="2"/>
  <c r="C30" i="2"/>
  <c r="C31" i="2"/>
  <c r="C32" i="2"/>
  <c r="C23" i="2"/>
  <c r="D127" i="1"/>
  <c r="B15" i="17"/>
  <c r="B5" i="17"/>
  <c r="D51" i="1"/>
  <c r="B378" i="1"/>
  <c r="C19" i="17"/>
  <c r="D250" i="1"/>
  <c r="E87" i="15"/>
  <c r="B10" i="2"/>
  <c r="F13" i="19"/>
  <c r="E13" i="19"/>
  <c r="D13" i="19"/>
  <c r="F4" i="19"/>
  <c r="E4" i="19"/>
  <c r="D4" i="19"/>
  <c r="M179" i="15"/>
  <c r="M197" i="15"/>
  <c r="M207" i="15"/>
  <c r="J179" i="15"/>
  <c r="J197" i="15"/>
  <c r="J207" i="15"/>
  <c r="G179" i="15"/>
  <c r="G197" i="15"/>
  <c r="G207" i="15"/>
  <c r="F125" i="15"/>
  <c r="H13" i="18"/>
  <c r="F17" i="18"/>
  <c r="D17" i="18"/>
  <c r="H8" i="18"/>
  <c r="I8" i="18"/>
  <c r="J8" i="18"/>
  <c r="H9" i="18"/>
  <c r="I9" i="18"/>
  <c r="J9" i="18"/>
  <c r="F129" i="15"/>
  <c r="F127" i="15"/>
  <c r="F19" i="18"/>
  <c r="E19" i="18"/>
  <c r="D19" i="18"/>
  <c r="F8" i="18"/>
  <c r="F10" i="18"/>
  <c r="F11" i="18"/>
  <c r="E8" i="18"/>
  <c r="E10" i="18"/>
  <c r="E11" i="18"/>
  <c r="D8" i="18"/>
  <c r="D10" i="18"/>
  <c r="D11" i="18"/>
  <c r="D12" i="18"/>
  <c r="F137" i="15"/>
  <c r="C18" i="17"/>
  <c r="C17" i="17"/>
  <c r="C16" i="17"/>
  <c r="C9" i="17"/>
  <c r="F43" i="16"/>
  <c r="F42" i="16"/>
  <c r="F41" i="16"/>
  <c r="F40" i="16"/>
  <c r="E43" i="16"/>
  <c r="E42" i="16"/>
  <c r="E41" i="16"/>
  <c r="E40" i="16"/>
  <c r="F36" i="16"/>
  <c r="E36" i="16"/>
  <c r="F35" i="16"/>
  <c r="E35" i="16"/>
  <c r="F33" i="16"/>
  <c r="E33" i="16"/>
  <c r="F32" i="16"/>
  <c r="E32" i="16"/>
  <c r="F28" i="16"/>
  <c r="E28" i="16"/>
  <c r="F27" i="16"/>
  <c r="F26" i="16"/>
  <c r="F25" i="16"/>
  <c r="E27" i="16"/>
  <c r="E26" i="16"/>
  <c r="E25" i="16"/>
  <c r="F23" i="16"/>
  <c r="F22" i="16"/>
  <c r="F21" i="16"/>
  <c r="F20" i="16"/>
  <c r="E23" i="16"/>
  <c r="E22" i="16"/>
  <c r="E21" i="16"/>
  <c r="E20" i="16"/>
  <c r="F5" i="16"/>
  <c r="F7" i="20"/>
  <c r="E5" i="16"/>
  <c r="D7" i="20"/>
  <c r="F13" i="16"/>
  <c r="F9" i="16"/>
  <c r="F11" i="16"/>
  <c r="E9" i="16"/>
  <c r="F7" i="16"/>
  <c r="F14" i="16"/>
  <c r="F6" i="16"/>
  <c r="H28" i="15"/>
  <c r="E28" i="15"/>
  <c r="E6" i="16"/>
  <c r="E7" i="16"/>
  <c r="E11" i="16"/>
  <c r="E13" i="16"/>
  <c r="E14" i="16"/>
  <c r="D93" i="1"/>
  <c r="C33" i="3"/>
  <c r="J145" i="1"/>
  <c r="J148" i="1"/>
  <c r="J146" i="1"/>
  <c r="C33" i="2"/>
  <c r="B374" i="1"/>
  <c r="B362" i="1"/>
  <c r="J149" i="1"/>
  <c r="C29" i="13"/>
  <c r="F29" i="13"/>
  <c r="G29" i="13"/>
  <c r="F26" i="13"/>
  <c r="F27" i="13"/>
  <c r="F28" i="13"/>
  <c r="F30" i="13"/>
  <c r="F31" i="13"/>
  <c r="F32" i="13"/>
  <c r="F33" i="13"/>
  <c r="F34" i="13"/>
  <c r="G34" i="13"/>
  <c r="F35" i="13"/>
  <c r="D26" i="13"/>
  <c r="D27" i="13"/>
  <c r="D28" i="13"/>
  <c r="D29" i="13"/>
  <c r="D30" i="13"/>
  <c r="D31" i="13"/>
  <c r="D32" i="13"/>
  <c r="D33" i="13"/>
  <c r="D34" i="13"/>
  <c r="D35" i="13"/>
  <c r="C27" i="13"/>
  <c r="C28" i="13"/>
  <c r="C30" i="13"/>
  <c r="C31" i="13"/>
  <c r="C32" i="13"/>
  <c r="C33" i="13"/>
  <c r="C34" i="13"/>
  <c r="E34" i="13"/>
  <c r="C35" i="13"/>
  <c r="C26" i="13"/>
  <c r="E26" i="13"/>
  <c r="F12" i="13"/>
  <c r="F13" i="13"/>
  <c r="F14" i="13"/>
  <c r="F15" i="13"/>
  <c r="F16" i="13"/>
  <c r="F17" i="13"/>
  <c r="F18" i="13"/>
  <c r="F19" i="13"/>
  <c r="F20" i="13"/>
  <c r="F21" i="13"/>
  <c r="D12" i="13"/>
  <c r="D13" i="13"/>
  <c r="D14" i="13"/>
  <c r="D15" i="13"/>
  <c r="D16" i="13"/>
  <c r="D17" i="13"/>
  <c r="D18" i="13"/>
  <c r="D19" i="13"/>
  <c r="D20" i="13"/>
  <c r="D21" i="13"/>
  <c r="C12" i="13"/>
  <c r="G12" i="13"/>
  <c r="C13" i="13"/>
  <c r="C14" i="13"/>
  <c r="C15" i="13"/>
  <c r="C16" i="13"/>
  <c r="C17" i="13"/>
  <c r="G17" i="13"/>
  <c r="C18" i="13"/>
  <c r="C19" i="13"/>
  <c r="C20" i="13"/>
  <c r="G20" i="13"/>
  <c r="C21" i="13"/>
  <c r="F56" i="13"/>
  <c r="F57" i="13"/>
  <c r="F58" i="13"/>
  <c r="F59" i="13"/>
  <c r="F60" i="13"/>
  <c r="F61" i="13"/>
  <c r="F62" i="13"/>
  <c r="F63" i="13"/>
  <c r="F64" i="13"/>
  <c r="F65" i="13"/>
  <c r="D56" i="13"/>
  <c r="D57" i="13"/>
  <c r="D58" i="13"/>
  <c r="D59" i="13"/>
  <c r="D60" i="13"/>
  <c r="D61" i="13"/>
  <c r="D62" i="13"/>
  <c r="D63" i="13"/>
  <c r="D64" i="13"/>
  <c r="D65" i="13"/>
  <c r="C56" i="13"/>
  <c r="C57" i="13"/>
  <c r="C58" i="13"/>
  <c r="G58" i="13"/>
  <c r="C59" i="13"/>
  <c r="C60" i="13"/>
  <c r="C61" i="13"/>
  <c r="C62" i="13"/>
  <c r="G62" i="13"/>
  <c r="C63" i="13"/>
  <c r="C64" i="13"/>
  <c r="C65" i="13"/>
  <c r="E65" i="13"/>
  <c r="B27" i="13"/>
  <c r="B28" i="13"/>
  <c r="B29" i="13"/>
  <c r="B30" i="13"/>
  <c r="B31" i="13"/>
  <c r="B32" i="13"/>
  <c r="B33" i="13"/>
  <c r="B34" i="13"/>
  <c r="B35" i="13"/>
  <c r="B26" i="13"/>
  <c r="B65" i="13"/>
  <c r="F23" i="13"/>
  <c r="D23" i="13"/>
  <c r="B13" i="13"/>
  <c r="B14" i="13"/>
  <c r="B15" i="13"/>
  <c r="B16" i="13"/>
  <c r="B17" i="13"/>
  <c r="B18" i="13"/>
  <c r="B19" i="13"/>
  <c r="B20" i="13"/>
  <c r="B21" i="13"/>
  <c r="B12" i="13"/>
  <c r="F9" i="13"/>
  <c r="D9" i="13"/>
  <c r="B57" i="13"/>
  <c r="B58" i="13"/>
  <c r="B59" i="13"/>
  <c r="B60" i="13"/>
  <c r="B61" i="13"/>
  <c r="B62" i="13"/>
  <c r="B63" i="13"/>
  <c r="B64" i="13"/>
  <c r="B56" i="13"/>
  <c r="F53" i="13"/>
  <c r="D53" i="13"/>
  <c r="D38" i="13"/>
  <c r="F38" i="13"/>
  <c r="B42" i="13"/>
  <c r="B41" i="13"/>
  <c r="B43" i="13"/>
  <c r="B44" i="13"/>
  <c r="B45" i="13"/>
  <c r="B46" i="13"/>
  <c r="B47" i="13"/>
  <c r="B48" i="13"/>
  <c r="B49" i="13"/>
  <c r="B50" i="13"/>
  <c r="F42" i="13"/>
  <c r="F43" i="13"/>
  <c r="F44" i="13"/>
  <c r="F45" i="13"/>
  <c r="F46" i="13"/>
  <c r="F47" i="13"/>
  <c r="F48" i="13"/>
  <c r="F49" i="13"/>
  <c r="F50" i="13"/>
  <c r="F41" i="13"/>
  <c r="D42" i="13"/>
  <c r="D43" i="13"/>
  <c r="D44" i="13"/>
  <c r="D45" i="13"/>
  <c r="D46" i="13"/>
  <c r="D47" i="13"/>
  <c r="D48" i="13"/>
  <c r="D49" i="13"/>
  <c r="D50" i="13"/>
  <c r="D41" i="13"/>
  <c r="C42" i="13"/>
  <c r="G42" i="13"/>
  <c r="C43" i="13"/>
  <c r="C44" i="13"/>
  <c r="G44" i="13"/>
  <c r="C45" i="13"/>
  <c r="E45" i="13"/>
  <c r="C46" i="13"/>
  <c r="C47" i="13"/>
  <c r="G47" i="13"/>
  <c r="C48" i="13"/>
  <c r="C49" i="13"/>
  <c r="C50" i="13"/>
  <c r="G50" i="13"/>
  <c r="C41" i="13"/>
  <c r="C10" i="3"/>
  <c r="C11" i="3"/>
  <c r="C12" i="3"/>
  <c r="C13" i="3"/>
  <c r="C14" i="3"/>
  <c r="C15" i="3"/>
  <c r="C16" i="3"/>
  <c r="C17" i="3"/>
  <c r="C18" i="3"/>
  <c r="C19" i="3"/>
  <c r="B10" i="3"/>
  <c r="B11" i="3"/>
  <c r="B12" i="3"/>
  <c r="B13" i="3"/>
  <c r="B14" i="3"/>
  <c r="B15" i="3"/>
  <c r="B16" i="3"/>
  <c r="B17" i="3"/>
  <c r="B18" i="3"/>
  <c r="B19" i="3"/>
  <c r="B344" i="1"/>
  <c r="B345" i="1"/>
  <c r="B346" i="1"/>
  <c r="B347" i="1"/>
  <c r="B348" i="1"/>
  <c r="B349" i="1"/>
  <c r="B350" i="1"/>
  <c r="B351" i="1"/>
  <c r="B352" i="1"/>
  <c r="B343" i="1"/>
  <c r="B331" i="1"/>
  <c r="B332" i="1"/>
  <c r="B333" i="1"/>
  <c r="B334" i="1"/>
  <c r="B335" i="1"/>
  <c r="B336" i="1"/>
  <c r="B337" i="1"/>
  <c r="B338" i="1"/>
  <c r="B339" i="1"/>
  <c r="B330" i="1"/>
  <c r="B372" i="1"/>
  <c r="B373" i="1"/>
  <c r="B375" i="1"/>
  <c r="B376" i="1"/>
  <c r="B377" i="1"/>
  <c r="B379" i="1"/>
  <c r="B380" i="1"/>
  <c r="B371" i="1"/>
  <c r="B357" i="1"/>
  <c r="B358" i="1"/>
  <c r="B359" i="1"/>
  <c r="B360" i="1"/>
  <c r="B361" i="1"/>
  <c r="B363" i="1"/>
  <c r="B364" i="1"/>
  <c r="B365" i="1"/>
  <c r="B366" i="1"/>
  <c r="B356" i="1"/>
  <c r="A357" i="1"/>
  <c r="A358" i="1"/>
  <c r="A359" i="1"/>
  <c r="A360" i="1"/>
  <c r="A361" i="1"/>
  <c r="A362" i="1"/>
  <c r="A363" i="1"/>
  <c r="A364" i="1"/>
  <c r="A365" i="1"/>
  <c r="A366" i="1"/>
  <c r="L18" i="10"/>
  <c r="C18" i="10"/>
  <c r="F31" i="10"/>
  <c r="F14" i="10"/>
  <c r="D251" i="1"/>
  <c r="K41" i="8"/>
  <c r="K42" i="8"/>
  <c r="K43" i="8"/>
  <c r="K44" i="8"/>
  <c r="G41" i="8"/>
  <c r="G42" i="8"/>
  <c r="G43" i="8"/>
  <c r="G44" i="8"/>
  <c r="K40" i="8"/>
  <c r="G40" i="8"/>
  <c r="F41" i="8"/>
  <c r="F42" i="8"/>
  <c r="F43" i="8"/>
  <c r="F44" i="8"/>
  <c r="B41" i="8"/>
  <c r="B42" i="8"/>
  <c r="B43" i="8"/>
  <c r="B44" i="8"/>
  <c r="F40" i="8"/>
  <c r="B40" i="8"/>
  <c r="K32" i="8"/>
  <c r="K33" i="8"/>
  <c r="K34" i="8"/>
  <c r="K35" i="8"/>
  <c r="K31" i="8"/>
  <c r="G32" i="8"/>
  <c r="G33" i="8"/>
  <c r="G34" i="8"/>
  <c r="G35" i="8"/>
  <c r="G31" i="8"/>
  <c r="F32" i="8"/>
  <c r="F33" i="8"/>
  <c r="F34" i="8"/>
  <c r="F35" i="8"/>
  <c r="F31" i="8"/>
  <c r="B32" i="8"/>
  <c r="B33" i="8"/>
  <c r="B34" i="8"/>
  <c r="B35" i="8"/>
  <c r="B31" i="8"/>
  <c r="D241" i="1"/>
  <c r="D240" i="1"/>
  <c r="D231" i="1"/>
  <c r="D230" i="1"/>
  <c r="J147" i="1"/>
  <c r="E8" i="4"/>
  <c r="G8" i="4"/>
  <c r="I8" i="4"/>
  <c r="I11" i="4"/>
  <c r="I12" i="4"/>
  <c r="I13" i="4"/>
  <c r="I14" i="4"/>
  <c r="I15" i="4"/>
  <c r="I16" i="4"/>
  <c r="I17" i="4"/>
  <c r="I18" i="4"/>
  <c r="I19" i="4"/>
  <c r="I20" i="4"/>
  <c r="I21" i="4"/>
  <c r="I10" i="4"/>
  <c r="G11" i="4"/>
  <c r="G12" i="4"/>
  <c r="G13" i="4"/>
  <c r="G14" i="4"/>
  <c r="H14" i="4"/>
  <c r="G15" i="4"/>
  <c r="G16" i="4"/>
  <c r="G17" i="4"/>
  <c r="G18" i="4"/>
  <c r="G19" i="4"/>
  <c r="G20" i="4"/>
  <c r="G21" i="4"/>
  <c r="G10" i="4"/>
  <c r="E11" i="4"/>
  <c r="E12" i="4"/>
  <c r="E13" i="4"/>
  <c r="E14" i="4"/>
  <c r="E15" i="4"/>
  <c r="E16" i="4"/>
  <c r="E17" i="4"/>
  <c r="E18" i="4"/>
  <c r="E19" i="4"/>
  <c r="E20" i="4"/>
  <c r="E21" i="4"/>
  <c r="E10" i="4"/>
  <c r="D11" i="4"/>
  <c r="D12" i="4"/>
  <c r="D13" i="4"/>
  <c r="D14" i="4"/>
  <c r="D15" i="4"/>
  <c r="D16" i="4"/>
  <c r="F16" i="4"/>
  <c r="D17" i="4"/>
  <c r="D18" i="4"/>
  <c r="D19" i="4"/>
  <c r="D20" i="4"/>
  <c r="H20" i="4"/>
  <c r="D21" i="4"/>
  <c r="D10" i="4"/>
  <c r="C11" i="4"/>
  <c r="C12" i="4"/>
  <c r="C13" i="4"/>
  <c r="C14" i="4"/>
  <c r="C15" i="4"/>
  <c r="C16" i="4"/>
  <c r="C17" i="4"/>
  <c r="C18" i="4"/>
  <c r="C19" i="4"/>
  <c r="C20" i="4"/>
  <c r="C21" i="4"/>
  <c r="C10" i="4"/>
  <c r="B12" i="2"/>
  <c r="B24" i="3"/>
  <c r="B25" i="3"/>
  <c r="B26" i="3"/>
  <c r="B27" i="3"/>
  <c r="B28" i="3"/>
  <c r="B29" i="3"/>
  <c r="B30" i="3"/>
  <c r="B31" i="3"/>
  <c r="B32" i="3"/>
  <c r="B23" i="3"/>
  <c r="D23" i="3"/>
  <c r="D24" i="3"/>
  <c r="D25" i="3"/>
  <c r="D26" i="3"/>
  <c r="D27" i="3"/>
  <c r="D28" i="3"/>
  <c r="D29" i="3"/>
  <c r="D30" i="3"/>
  <c r="D31" i="3"/>
  <c r="D32" i="3"/>
  <c r="D33" i="3"/>
  <c r="C24" i="3"/>
  <c r="C25" i="3"/>
  <c r="C26" i="3"/>
  <c r="C27" i="3"/>
  <c r="C28" i="3"/>
  <c r="C29" i="3"/>
  <c r="C30" i="3"/>
  <c r="C31" i="3"/>
  <c r="C32" i="3"/>
  <c r="C23" i="3"/>
  <c r="D11" i="3"/>
  <c r="D12" i="3"/>
  <c r="D13" i="3"/>
  <c r="D14" i="3"/>
  <c r="D15" i="3"/>
  <c r="D16" i="3"/>
  <c r="D17" i="3"/>
  <c r="D18" i="3"/>
  <c r="D19" i="3"/>
  <c r="D10" i="3"/>
  <c r="D33" i="2"/>
  <c r="D24" i="2"/>
  <c r="E24" i="2"/>
  <c r="D25" i="2"/>
  <c r="E25" i="2"/>
  <c r="D26" i="2"/>
  <c r="E26" i="2"/>
  <c r="D27" i="2"/>
  <c r="E27" i="2"/>
  <c r="D28" i="2"/>
  <c r="E28" i="2"/>
  <c r="D29" i="2"/>
  <c r="E29" i="2"/>
  <c r="D30" i="2"/>
  <c r="E30" i="2"/>
  <c r="D31" i="2"/>
  <c r="E31" i="2"/>
  <c r="D32" i="2"/>
  <c r="E32" i="2"/>
  <c r="D23" i="2"/>
  <c r="E23" i="2"/>
  <c r="B32" i="2"/>
  <c r="B31" i="2"/>
  <c r="B30" i="2"/>
  <c r="B29" i="2"/>
  <c r="B28" i="2"/>
  <c r="B27" i="2"/>
  <c r="B26" i="2"/>
  <c r="B25" i="2"/>
  <c r="B24" i="2"/>
  <c r="B23" i="2"/>
  <c r="D10" i="2"/>
  <c r="D11" i="2"/>
  <c r="D12" i="2"/>
  <c r="D13" i="2"/>
  <c r="D14" i="2"/>
  <c r="D15" i="2"/>
  <c r="D16" i="2"/>
  <c r="D17" i="2"/>
  <c r="D18" i="2"/>
  <c r="D19" i="2"/>
  <c r="C19" i="2"/>
  <c r="C18" i="2"/>
  <c r="C17" i="2"/>
  <c r="C16" i="2"/>
  <c r="C15" i="2"/>
  <c r="C14" i="2"/>
  <c r="C13" i="2"/>
  <c r="C12" i="2"/>
  <c r="C11" i="2"/>
  <c r="C10" i="2"/>
  <c r="B19" i="2"/>
  <c r="B18" i="2"/>
  <c r="B17" i="2"/>
  <c r="B16" i="2"/>
  <c r="B15" i="2"/>
  <c r="B14" i="2"/>
  <c r="B13" i="2"/>
  <c r="B11" i="2"/>
  <c r="F12" i="4"/>
  <c r="G46" i="13"/>
  <c r="E213" i="15"/>
  <c r="E61" i="13"/>
  <c r="G57" i="13"/>
  <c r="G48" i="13"/>
  <c r="G15" i="13"/>
  <c r="E19" i="2"/>
  <c r="H18" i="4"/>
  <c r="H10" i="4"/>
  <c r="J14" i="4"/>
  <c r="J12" i="4"/>
  <c r="J19" i="4"/>
  <c r="E29" i="3"/>
  <c r="E25" i="3"/>
  <c r="E23" i="3"/>
  <c r="E14" i="3"/>
  <c r="E18" i="3"/>
  <c r="E30" i="3"/>
  <c r="E26" i="3"/>
  <c r="F36" i="8"/>
  <c r="F10" i="4"/>
  <c r="F19" i="4"/>
  <c r="E46" i="13"/>
  <c r="G26" i="13"/>
  <c r="D18" i="20"/>
  <c r="E164" i="15"/>
  <c r="G14" i="16"/>
  <c r="H14" i="16"/>
  <c r="G20" i="16"/>
  <c r="H20" i="16"/>
  <c r="G30" i="13"/>
  <c r="H7" i="16"/>
  <c r="G7" i="16"/>
  <c r="G13" i="16"/>
  <c r="H13" i="16"/>
  <c r="D20" i="19"/>
  <c r="E20" i="19"/>
  <c r="G21" i="16"/>
  <c r="H21" i="16"/>
  <c r="H27" i="16"/>
  <c r="G27" i="16"/>
  <c r="G32" i="16"/>
  <c r="H32" i="16"/>
  <c r="E203" i="15"/>
  <c r="G35" i="16"/>
  <c r="H35" i="16"/>
  <c r="E215" i="15"/>
  <c r="G41" i="16"/>
  <c r="H41" i="16"/>
  <c r="M7" i="20"/>
  <c r="F17" i="19"/>
  <c r="G26" i="16"/>
  <c r="H26" i="16"/>
  <c r="E13" i="18"/>
  <c r="E12" i="2"/>
  <c r="E32" i="3"/>
  <c r="E28" i="3"/>
  <c r="E24" i="3"/>
  <c r="E62" i="13"/>
  <c r="E64" i="13"/>
  <c r="E56" i="13"/>
  <c r="E14" i="13"/>
  <c r="G35" i="13"/>
  <c r="G31" i="13"/>
  <c r="E35" i="13"/>
  <c r="E185" i="15"/>
  <c r="G22" i="16"/>
  <c r="H22" i="16"/>
  <c r="E211" i="15"/>
  <c r="G42" i="16"/>
  <c r="H42" i="16"/>
  <c r="G9" i="16"/>
  <c r="H9" i="16"/>
  <c r="G40" i="16"/>
  <c r="H40" i="16"/>
  <c r="K7" i="20"/>
  <c r="E17" i="19"/>
  <c r="E31" i="3"/>
  <c r="E27" i="3"/>
  <c r="E49" i="13"/>
  <c r="E57" i="13"/>
  <c r="E21" i="13"/>
  <c r="G32" i="13"/>
  <c r="G6" i="16"/>
  <c r="H6" i="16"/>
  <c r="H11" i="16"/>
  <c r="G11" i="16"/>
  <c r="H23" i="16"/>
  <c r="G23" i="16"/>
  <c r="E189" i="15"/>
  <c r="G25" i="16"/>
  <c r="H25" i="16"/>
  <c r="G28" i="16"/>
  <c r="H28" i="16"/>
  <c r="E201" i="15"/>
  <c r="H33" i="16"/>
  <c r="G33" i="16"/>
  <c r="E205" i="15"/>
  <c r="G36" i="16"/>
  <c r="H36" i="16"/>
  <c r="D42" i="19"/>
  <c r="E42" i="19"/>
  <c r="F42" i="19"/>
  <c r="H43" i="16"/>
  <c r="G43" i="16"/>
  <c r="I7" i="20"/>
  <c r="D17" i="19"/>
  <c r="E181" i="15"/>
  <c r="D19" i="19"/>
  <c r="E19" i="19"/>
  <c r="F19" i="19"/>
  <c r="E160" i="15"/>
  <c r="D10" i="19"/>
  <c r="E10" i="19"/>
  <c r="F10" i="19"/>
  <c r="F24" i="18"/>
  <c r="D13" i="18"/>
  <c r="D14" i="18"/>
  <c r="D24" i="18"/>
  <c r="J13" i="18"/>
  <c r="F13" i="18"/>
  <c r="E24" i="18"/>
  <c r="I13" i="18"/>
  <c r="F18" i="20"/>
  <c r="D22" i="19"/>
  <c r="E22" i="19"/>
  <c r="F22" i="19"/>
  <c r="E187" i="15"/>
  <c r="D27" i="19"/>
  <c r="E27" i="19"/>
  <c r="E195" i="15"/>
  <c r="D25" i="19"/>
  <c r="E25" i="19"/>
  <c r="F25" i="19"/>
  <c r="E191" i="15"/>
  <c r="D39" i="19"/>
  <c r="E39" i="19"/>
  <c r="E209" i="15"/>
  <c r="E183" i="15"/>
  <c r="D26" i="19"/>
  <c r="E193" i="15"/>
  <c r="D31" i="19"/>
  <c r="E31" i="19"/>
  <c r="E199" i="15"/>
  <c r="D21" i="19"/>
  <c r="E21" i="19"/>
  <c r="F21" i="19"/>
  <c r="D5" i="19"/>
  <c r="E5" i="19"/>
  <c r="E154" i="15"/>
  <c r="K36" i="8"/>
  <c r="F45" i="8"/>
  <c r="H16" i="4"/>
  <c r="J16" i="4"/>
  <c r="H11" i="4"/>
  <c r="J11" i="4"/>
  <c r="F14" i="4"/>
  <c r="J10" i="4"/>
  <c r="J18" i="4"/>
  <c r="H13" i="4"/>
  <c r="H15" i="4"/>
  <c r="F21" i="4"/>
  <c r="J20" i="4"/>
  <c r="F20" i="4"/>
  <c r="H19" i="4"/>
  <c r="F18" i="4"/>
  <c r="H12" i="4"/>
  <c r="F11" i="4"/>
  <c r="E63" i="13"/>
  <c r="G65" i="13"/>
  <c r="E17" i="3"/>
  <c r="E11" i="3"/>
  <c r="E43" i="13"/>
  <c r="G41" i="13"/>
  <c r="E50" i="13"/>
  <c r="G63" i="13"/>
  <c r="E60" i="13"/>
  <c r="G43" i="13"/>
  <c r="G28" i="13"/>
  <c r="E19" i="3"/>
  <c r="E16" i="3"/>
  <c r="E13" i="3"/>
  <c r="G64" i="13"/>
  <c r="G60" i="13"/>
  <c r="E58" i="13"/>
  <c r="G56" i="13"/>
  <c r="G49" i="13"/>
  <c r="E48" i="13"/>
  <c r="E15" i="3"/>
  <c r="G45" i="13"/>
  <c r="E12" i="3"/>
  <c r="E41" i="13"/>
  <c r="E28" i="13"/>
  <c r="E18" i="2"/>
  <c r="E17" i="2"/>
  <c r="E15" i="2"/>
  <c r="E14" i="2"/>
  <c r="E15" i="13"/>
  <c r="G18" i="13"/>
  <c r="G21" i="13"/>
  <c r="G27" i="13"/>
  <c r="E32" i="13"/>
  <c r="E29" i="13"/>
  <c r="G19" i="13"/>
  <c r="E16" i="13"/>
  <c r="E31" i="13"/>
  <c r="E30" i="13"/>
  <c r="E27" i="13"/>
  <c r="E16" i="2"/>
  <c r="E13" i="2"/>
  <c r="E11" i="2"/>
  <c r="E20" i="13"/>
  <c r="E18" i="13"/>
  <c r="E17" i="13"/>
  <c r="E12" i="13"/>
  <c r="E10" i="2"/>
  <c r="E44" i="13"/>
  <c r="D16" i="20"/>
  <c r="E158" i="15"/>
  <c r="H10" i="18"/>
  <c r="H11" i="18"/>
  <c r="H12" i="18"/>
  <c r="H14" i="18"/>
  <c r="E34" i="16"/>
  <c r="E37" i="16"/>
  <c r="F16" i="20"/>
  <c r="F13" i="20"/>
  <c r="C20" i="17"/>
  <c r="E44" i="16"/>
  <c r="E18" i="16"/>
  <c r="E156" i="15"/>
  <c r="D13" i="20"/>
  <c r="F44" i="16"/>
  <c r="E77" i="15"/>
  <c r="F14" i="20"/>
  <c r="F34" i="16"/>
  <c r="D17" i="20"/>
  <c r="F24" i="16"/>
  <c r="J10" i="18"/>
  <c r="J11" i="18"/>
  <c r="J12" i="18"/>
  <c r="F17" i="20"/>
  <c r="D14" i="20"/>
  <c r="D41" i="19"/>
  <c r="E41" i="19"/>
  <c r="F41" i="19"/>
  <c r="F8" i="16"/>
  <c r="F18" i="16"/>
  <c r="I10" i="18"/>
  <c r="E47" i="13"/>
  <c r="G59" i="13"/>
  <c r="E59" i="13"/>
  <c r="G13" i="13"/>
  <c r="E13" i="13"/>
  <c r="G33" i="13"/>
  <c r="E33" i="13"/>
  <c r="E20" i="18"/>
  <c r="E21" i="18"/>
  <c r="D20" i="18"/>
  <c r="D21" i="18"/>
  <c r="F20" i="18"/>
  <c r="F21" i="18"/>
  <c r="H17" i="4"/>
  <c r="J17" i="4"/>
  <c r="F17" i="4"/>
  <c r="J13" i="4"/>
  <c r="E10" i="3"/>
  <c r="E8" i="16"/>
  <c r="E12" i="18"/>
  <c r="G61" i="13"/>
  <c r="J21" i="4"/>
  <c r="J15" i="4"/>
  <c r="F15" i="4"/>
  <c r="K45" i="8"/>
  <c r="G14" i="13"/>
  <c r="D32" i="19"/>
  <c r="D35" i="19"/>
  <c r="F12" i="18"/>
  <c r="E24" i="16"/>
  <c r="D34" i="19"/>
  <c r="H21" i="4"/>
  <c r="D24" i="19"/>
  <c r="E24" i="19"/>
  <c r="F24" i="19"/>
  <c r="D22" i="4"/>
  <c r="F13" i="4"/>
  <c r="E42" i="13"/>
  <c r="G16" i="13"/>
  <c r="E19" i="13"/>
  <c r="E14" i="18"/>
  <c r="F10" i="16"/>
  <c r="F12" i="20"/>
  <c r="H8" i="16"/>
  <c r="G8" i="16"/>
  <c r="F29" i="16"/>
  <c r="G24" i="16"/>
  <c r="H24" i="16"/>
  <c r="G44" i="16"/>
  <c r="H44" i="16"/>
  <c r="F37" i="16"/>
  <c r="H34" i="16"/>
  <c r="G34" i="16"/>
  <c r="E33" i="2"/>
  <c r="E33" i="3"/>
  <c r="F14" i="18"/>
  <c r="E26" i="19"/>
  <c r="F26" i="19"/>
  <c r="D23" i="19"/>
  <c r="D28" i="19"/>
  <c r="I15" i="20"/>
  <c r="J14" i="18"/>
  <c r="F5" i="19"/>
  <c r="M14" i="20"/>
  <c r="D6" i="19"/>
  <c r="D7" i="19"/>
  <c r="C6" i="17"/>
  <c r="D8" i="20"/>
  <c r="D8" i="19"/>
  <c r="E8" i="19"/>
  <c r="K16" i="20"/>
  <c r="K17" i="20"/>
  <c r="K13" i="20"/>
  <c r="K14" i="20"/>
  <c r="I16" i="20"/>
  <c r="I17" i="20"/>
  <c r="I13" i="20"/>
  <c r="I14" i="20"/>
  <c r="F22" i="4"/>
  <c r="J22" i="4"/>
  <c r="H22" i="4"/>
  <c r="E66" i="13"/>
  <c r="D11" i="20"/>
  <c r="E6" i="19"/>
  <c r="E7" i="19"/>
  <c r="F8" i="20"/>
  <c r="F11" i="20"/>
  <c r="F19" i="20"/>
  <c r="F46" i="16"/>
  <c r="F9" i="20"/>
  <c r="E46" i="16"/>
  <c r="I11" i="18"/>
  <c r="I12" i="18"/>
  <c r="I14" i="18"/>
  <c r="F39" i="19"/>
  <c r="E32" i="19"/>
  <c r="E33" i="19"/>
  <c r="D22" i="18"/>
  <c r="D23" i="18"/>
  <c r="D25" i="18"/>
  <c r="E10" i="16"/>
  <c r="E22" i="18"/>
  <c r="E23" i="18"/>
  <c r="E25" i="18"/>
  <c r="G66" i="13"/>
  <c r="D9" i="20"/>
  <c r="E29" i="16"/>
  <c r="E35" i="19"/>
  <c r="D33" i="19"/>
  <c r="E34" i="19"/>
  <c r="F22" i="18"/>
  <c r="F23" i="18"/>
  <c r="F25" i="18"/>
  <c r="F27" i="19"/>
  <c r="F31" i="19"/>
  <c r="F20" i="19"/>
  <c r="F23" i="19"/>
  <c r="E23" i="19"/>
  <c r="F15" i="20"/>
  <c r="G29" i="16"/>
  <c r="H29" i="16"/>
  <c r="G46" i="16"/>
  <c r="H46" i="16"/>
  <c r="F10" i="20"/>
  <c r="G37" i="16"/>
  <c r="H37" i="16"/>
  <c r="F12" i="16"/>
  <c r="G10" i="16"/>
  <c r="H10" i="16"/>
  <c r="M13" i="20"/>
  <c r="I9" i="20"/>
  <c r="D9" i="19"/>
  <c r="D11" i="19"/>
  <c r="D12" i="19"/>
  <c r="D14" i="19"/>
  <c r="D40" i="19"/>
  <c r="F8" i="19"/>
  <c r="K18" i="20"/>
  <c r="F6" i="19"/>
  <c r="F7" i="19"/>
  <c r="I18" i="20"/>
  <c r="M18" i="20"/>
  <c r="M16" i="20"/>
  <c r="M17" i="20"/>
  <c r="K9" i="20"/>
  <c r="E9" i="19"/>
  <c r="E28" i="19"/>
  <c r="K15" i="20"/>
  <c r="K8" i="20"/>
  <c r="E36" i="19"/>
  <c r="D36" i="19"/>
  <c r="I10" i="20"/>
  <c r="F28" i="19"/>
  <c r="M15" i="20"/>
  <c r="I8" i="20"/>
  <c r="D15" i="20"/>
  <c r="D10" i="20"/>
  <c r="D12" i="20"/>
  <c r="E12" i="16"/>
  <c r="D19" i="20"/>
  <c r="F32" i="19"/>
  <c r="F34" i="19"/>
  <c r="F35" i="19"/>
  <c r="G12" i="16"/>
  <c r="H12" i="16"/>
  <c r="F15" i="16"/>
  <c r="E162" i="15"/>
  <c r="F9" i="19"/>
  <c r="F11" i="19"/>
  <c r="F12" i="19"/>
  <c r="F14" i="19"/>
  <c r="M20" i="20"/>
  <c r="I12" i="20"/>
  <c r="I19" i="20"/>
  <c r="K10" i="20"/>
  <c r="D43" i="19"/>
  <c r="I11" i="20"/>
  <c r="I20" i="20"/>
  <c r="E11" i="19"/>
  <c r="K12" i="20"/>
  <c r="K19" i="20"/>
  <c r="E15" i="16"/>
  <c r="F33" i="19"/>
  <c r="M9" i="20"/>
  <c r="H15" i="16"/>
  <c r="G15" i="16"/>
  <c r="F20" i="20"/>
  <c r="E79" i="15"/>
  <c r="F21" i="20"/>
  <c r="M12" i="20"/>
  <c r="M19" i="20"/>
  <c r="E12" i="19"/>
  <c r="E14" i="19"/>
  <c r="E40" i="19"/>
  <c r="F40" i="19"/>
  <c r="I21" i="20"/>
  <c r="D45" i="19"/>
  <c r="D20" i="20"/>
  <c r="D21" i="20"/>
  <c r="F36" i="19"/>
  <c r="M10" i="20"/>
  <c r="M8" i="20"/>
  <c r="K20" i="20"/>
  <c r="C7" i="17"/>
  <c r="C8" i="17"/>
  <c r="E43" i="19"/>
  <c r="F43" i="19"/>
  <c r="C10" i="17"/>
  <c r="M11" i="20"/>
  <c r="M21" i="20"/>
  <c r="K11" i="20"/>
  <c r="E45" i="19"/>
  <c r="K21" i="20"/>
  <c r="F45" i="19"/>
</calcChain>
</file>

<file path=xl/sharedStrings.xml><?xml version="1.0" encoding="utf-8"?>
<sst xmlns="http://schemas.openxmlformats.org/spreadsheetml/2006/main" count="664" uniqueCount="440">
  <si>
    <t>Dear Student,</t>
  </si>
  <si>
    <t xml:space="preserve">Welcome to the Free Excel Student Template Version 16.0 </t>
  </si>
  <si>
    <t>Instructions for Using the Template</t>
  </si>
  <si>
    <t>Strengths</t>
  </si>
  <si>
    <t>Strengths and Weaknesses</t>
  </si>
  <si>
    <t>1 = "major weaknesses"</t>
  </si>
  <si>
    <t>2 = "minor weaknesses"</t>
  </si>
  <si>
    <t>3 = "minor strength"</t>
  </si>
  <si>
    <t>4 = "major strength"</t>
  </si>
  <si>
    <t>Weight</t>
  </si>
  <si>
    <t>Rating</t>
  </si>
  <si>
    <t>Weaknesses</t>
  </si>
  <si>
    <t>Total Weight (Must Equal 1.00)</t>
  </si>
  <si>
    <t>IFE Matrix</t>
  </si>
  <si>
    <t xml:space="preserve"> </t>
  </si>
  <si>
    <t>Total IFE Score</t>
  </si>
  <si>
    <t>Weighted Score</t>
  </si>
  <si>
    <t>Opportunities and Threats</t>
  </si>
  <si>
    <t>1 = "company's response to the external factor is poor"</t>
  </si>
  <si>
    <t>2 = "company's response to the external factor is average"</t>
  </si>
  <si>
    <t>3 = "company's response to the external factor is above average"</t>
  </si>
  <si>
    <t>4 = "company's response to the external factor is superior"</t>
  </si>
  <si>
    <t>Opportunities</t>
  </si>
  <si>
    <t>Threats</t>
  </si>
  <si>
    <t>Total EFE Score</t>
  </si>
  <si>
    <t>EFE Matrix</t>
  </si>
  <si>
    <t>After entering in your weights, type the name of your company and two other competitors in the corresponding boxes.</t>
  </si>
  <si>
    <t>Competitive Profile Matrix (CPM)</t>
  </si>
  <si>
    <t>Advertising</t>
  </si>
  <si>
    <t>Employee Dedication</t>
  </si>
  <si>
    <t>Financial Profit</t>
  </si>
  <si>
    <t>Customer Loyalty</t>
  </si>
  <si>
    <t>Market Share</t>
  </si>
  <si>
    <t>Product Quality</t>
  </si>
  <si>
    <t xml:space="preserve">Enter 12 Factors Below </t>
  </si>
  <si>
    <t>Enter Ratings Below</t>
  </si>
  <si>
    <t>Totals</t>
  </si>
  <si>
    <t xml:space="preserve">Critical Success Factors </t>
  </si>
  <si>
    <t xml:space="preserve"> Score</t>
  </si>
  <si>
    <t>CPM Matrix</t>
  </si>
  <si>
    <t xml:space="preserve">Rating  </t>
  </si>
  <si>
    <t xml:space="preserve"> Score   </t>
  </si>
  <si>
    <t xml:space="preserve">Rating   </t>
  </si>
  <si>
    <t xml:space="preserve"> Score  </t>
  </si>
  <si>
    <t>Boston Consulting Group (BCG) Matrix</t>
  </si>
  <si>
    <t>Your Firm's Division Revenues</t>
  </si>
  <si>
    <t>High 1.0</t>
  </si>
  <si>
    <t>Low 0.0</t>
  </si>
  <si>
    <t>Industry Sales Growth Rate</t>
  </si>
  <si>
    <t>Low -0.20</t>
  </si>
  <si>
    <t>High 0.20</t>
  </si>
  <si>
    <t>Division Market Growth Rate (Step 4)</t>
  </si>
  <si>
    <t>Highlight the entire matrix (not just the inside box), and then paste as paste special picture.</t>
  </si>
  <si>
    <t>BCG</t>
  </si>
  <si>
    <t>Please Scroll down for the BCG Matrix</t>
  </si>
  <si>
    <t>Internal - External (IE) Matrix</t>
  </si>
  <si>
    <t>Enter The Name Of Your Firm</t>
  </si>
  <si>
    <t>Enter in estimated EFE and IFE Scores for your respective divisions.</t>
  </si>
  <si>
    <t>Estimated IFE Score</t>
  </si>
  <si>
    <t>Estimated EFE Score</t>
  </si>
  <si>
    <t>THE IFE TOTAL WEIGHTED SCORES</t>
  </si>
  <si>
    <t>Strong</t>
  </si>
  <si>
    <t xml:space="preserve">Weak </t>
  </si>
  <si>
    <t>High</t>
  </si>
  <si>
    <t>Low</t>
  </si>
  <si>
    <t>THE EFE WEIGHTED SCORES</t>
  </si>
  <si>
    <t>SPACE Matrix</t>
  </si>
  <si>
    <t>FP and IP</t>
  </si>
  <si>
    <t>Positive 1 (worst) to Positive 7 (best)</t>
  </si>
  <si>
    <t>CP and SP</t>
  </si>
  <si>
    <t>Negative 1 (best) to Negative 7 (worst)</t>
  </si>
  <si>
    <t>Ratings</t>
  </si>
  <si>
    <t>Financial Position (FP)</t>
  </si>
  <si>
    <t>Return on Investment (ROI)</t>
  </si>
  <si>
    <t xml:space="preserve">Liquidity </t>
  </si>
  <si>
    <t>Cash Flow</t>
  </si>
  <si>
    <t>Industry Position (IP)</t>
  </si>
  <si>
    <t>Growth Potential</t>
  </si>
  <si>
    <t>Financial Stability</t>
  </si>
  <si>
    <t>Ease of Entry into Market</t>
  </si>
  <si>
    <t>Resource Utilization</t>
  </si>
  <si>
    <t>Profit Potential</t>
  </si>
  <si>
    <t>Competitive Position (CP)</t>
  </si>
  <si>
    <t>Technological know-how</t>
  </si>
  <si>
    <t>Control over Suppliers and Distributors</t>
  </si>
  <si>
    <t>Stability Position (SP)</t>
  </si>
  <si>
    <t>Rate of Inflation</t>
  </si>
  <si>
    <t>Technological Changes</t>
  </si>
  <si>
    <t>Price Elasticity of Demand</t>
  </si>
  <si>
    <t>Competitive Pressure</t>
  </si>
  <si>
    <t>Barriers to Entry into Market</t>
  </si>
  <si>
    <t>Estimated FP</t>
  </si>
  <si>
    <t>Estimated IP</t>
  </si>
  <si>
    <t>Estimated CP</t>
  </si>
  <si>
    <t xml:space="preserve">Estimated SP </t>
  </si>
  <si>
    <t>Your firm's X-axis</t>
  </si>
  <si>
    <t>Your firm's Y-axis</t>
  </si>
  <si>
    <t>Competitor 1's X-axis</t>
  </si>
  <si>
    <t>Competitor 2's Y-axis</t>
  </si>
  <si>
    <t>Competitor 2's X-axis</t>
  </si>
  <si>
    <t>Competitor 1's Y-axis</t>
  </si>
  <si>
    <t>SPACE</t>
  </si>
  <si>
    <t xml:space="preserve">Internal Analysis: </t>
  </si>
  <si>
    <t>External Analysis:</t>
  </si>
  <si>
    <t>Competitive Position (CP) Average</t>
  </si>
  <si>
    <t>Industry Position (IP) Average</t>
  </si>
  <si>
    <t xml:space="preserve">Financial Position (FP) Average </t>
  </si>
  <si>
    <t>Stability Position (SP) Average</t>
  </si>
  <si>
    <t>Highlight the entire matrix (not just the inside box), and then paste as paste special picture. Be sure to also include the table below the chart also in your presentation.</t>
  </si>
  <si>
    <t>Enter in up to 10 products</t>
  </si>
  <si>
    <t>X - axis Rating</t>
  </si>
  <si>
    <t>Y - axis Rating</t>
  </si>
  <si>
    <t>Perceptual Map</t>
  </si>
  <si>
    <t>SWOT</t>
  </si>
  <si>
    <t>Click on the SWOT Hyperlink below and add your SO,WO,ST, and WT Strategies.</t>
  </si>
  <si>
    <t>SO Strategies</t>
  </si>
  <si>
    <t>ST Strategies</t>
  </si>
  <si>
    <t>WO Strategies</t>
  </si>
  <si>
    <t>WT Strategies</t>
  </si>
  <si>
    <t>1.</t>
  </si>
  <si>
    <t>2.</t>
  </si>
  <si>
    <t>0 = Not applicable</t>
  </si>
  <si>
    <t>1 = Not attractive</t>
  </si>
  <si>
    <t>2 = Somewhat attractive</t>
  </si>
  <si>
    <t>3 = Reasonably attractive</t>
  </si>
  <si>
    <t>4 = Highly attractive</t>
  </si>
  <si>
    <t>QSPM</t>
  </si>
  <si>
    <t>Grand Strategy Matrix</t>
  </si>
  <si>
    <t>The Grand Strategy Matrix allows for entry of your firm and up to 5 divisions</t>
  </si>
  <si>
    <t>X-axis score</t>
  </si>
  <si>
    <t>Y-axis score</t>
  </si>
  <si>
    <t>GRAND</t>
  </si>
  <si>
    <t>Strategy One</t>
  </si>
  <si>
    <t>Strategy Two</t>
  </si>
  <si>
    <t>AS Ratings</t>
  </si>
  <si>
    <t>AS</t>
  </si>
  <si>
    <t>TAS</t>
  </si>
  <si>
    <t xml:space="preserve">  </t>
  </si>
  <si>
    <t xml:space="preserve">AS   </t>
  </si>
  <si>
    <t xml:space="preserve">TAS   </t>
  </si>
  <si>
    <t xml:space="preserve">AS  </t>
  </si>
  <si>
    <t xml:space="preserve">   </t>
  </si>
  <si>
    <t>You have completed Part 1.</t>
  </si>
  <si>
    <t>Relative Market Share Position</t>
  </si>
  <si>
    <t>Enter The Name of the Dimesons on the X-axis</t>
  </si>
  <si>
    <t>Enter The Name of the Dimesons on the Y-axis</t>
  </si>
  <si>
    <t>Rank the X axis from 1 (Extremely Weak Competitive Position) to 9 (Extremely Strong Competitive Position)</t>
  </si>
  <si>
    <t>Rank the Y axis from 1 (Extremely Slow Market Growth) to 9 (Extremely Rapid Market Growth)</t>
  </si>
  <si>
    <t>Enter in division names below (If less than 5, leave the other spaces blank and no circles will appear)</t>
  </si>
  <si>
    <t>Company wide EFE and IFE scores are automatically entered once you complete the EFE and IFE Matrices.</t>
  </si>
  <si>
    <t>IE</t>
  </si>
  <si>
    <t>If you do not see your circle, either you did not enter in the information or you entered a number for the "Top Firm in the Industry Revenues" smaller than your firm. This number can only be larger or the same (if your firm's division is the largest revenue generator in the industry). It is also possible your bubble is behind another bubble if the information was close to the same, this is unlikely however.</t>
  </si>
  <si>
    <t xml:space="preserve">                        Relative Market Share Position</t>
  </si>
  <si>
    <t>If you do not see your circle, either you did not enter in the corresponding EFE or IFE information.  It is also possible your bubble is behind another bubble if the EFE and IFE information was close to the same.</t>
  </si>
  <si>
    <t>If you do not see your bubble either you did not enter in the information or, it is also possible your bubble is behind another bubble if the X and Y information were close to the same.</t>
  </si>
  <si>
    <t>Perceptual Maps</t>
  </si>
  <si>
    <t>If you do not see your circle, either you did not enter in the corresponding information or it is also possible your bubble is behind another bubble if the axis information was close to the same.</t>
  </si>
  <si>
    <t>Revenues</t>
  </si>
  <si>
    <t>Income Statement Information</t>
  </si>
  <si>
    <t>Operating expenses</t>
  </si>
  <si>
    <t xml:space="preserve">Interest </t>
  </si>
  <si>
    <t>Tax</t>
  </si>
  <si>
    <t>Revenue</t>
  </si>
  <si>
    <t>Balance Sheet Information</t>
  </si>
  <si>
    <t>Accounts Receivable</t>
  </si>
  <si>
    <t>Inventory</t>
  </si>
  <si>
    <t>Other Current Assets</t>
  </si>
  <si>
    <t>Property, plant &amp; equipment</t>
  </si>
  <si>
    <t>Goodwill</t>
  </si>
  <si>
    <t>Intangibles</t>
  </si>
  <si>
    <t>Current Assets</t>
  </si>
  <si>
    <t>Long Term Assets</t>
  </si>
  <si>
    <t>Current Liabilities</t>
  </si>
  <si>
    <t>Accounts Payable</t>
  </si>
  <si>
    <t>Other Current Liabilities</t>
  </si>
  <si>
    <t>Long Term Liabilities</t>
  </si>
  <si>
    <t>Long-term Debt</t>
  </si>
  <si>
    <t>Other Long-term Liabilities</t>
  </si>
  <si>
    <t xml:space="preserve">Equity </t>
  </si>
  <si>
    <t>Common Stock</t>
  </si>
  <si>
    <t>Retained Earnings</t>
  </si>
  <si>
    <t>Treasury Stock</t>
  </si>
  <si>
    <t>Paid in Capital &amp; Other</t>
  </si>
  <si>
    <t>Stockholders' Equity</t>
  </si>
  <si>
    <t>Net Income</t>
  </si>
  <si>
    <t># Shares Outstanding</t>
  </si>
  <si>
    <t>Stock Price</t>
  </si>
  <si>
    <t>EPS</t>
  </si>
  <si>
    <t>Other Long-term Assets</t>
  </si>
  <si>
    <t>EPS/EBIT Analysis</t>
  </si>
  <si>
    <t>Gross Profit</t>
  </si>
  <si>
    <t>Operating Expenses</t>
  </si>
  <si>
    <t>EBIT</t>
  </si>
  <si>
    <t>Interest Expense</t>
  </si>
  <si>
    <t>EBT</t>
  </si>
  <si>
    <t>Non-recurring Events</t>
  </si>
  <si>
    <t xml:space="preserve"> Reporting Date</t>
  </si>
  <si>
    <t>Note: If NEGATIVE enter as negative number. Generally this line is for "discontinued operations" and 90% of the time you will enter 0</t>
  </si>
  <si>
    <t>Cost of Goods Sold</t>
  </si>
  <si>
    <t>Percent Change</t>
  </si>
  <si>
    <t>Income Statement</t>
  </si>
  <si>
    <t>Non-Recurring Events</t>
  </si>
  <si>
    <t>Balance Sheet</t>
  </si>
  <si>
    <t>Total Current Assets</t>
  </si>
  <si>
    <t>Property Plant &amp; Equipment</t>
  </si>
  <si>
    <t>Other Long-Term Assets</t>
  </si>
  <si>
    <t>Total Assets</t>
  </si>
  <si>
    <t>Assets</t>
  </si>
  <si>
    <t>Liabilities</t>
  </si>
  <si>
    <t>Long-Term Debt</t>
  </si>
  <si>
    <t>Other Long-Term Liabilities</t>
  </si>
  <si>
    <t>Total Liabilities</t>
  </si>
  <si>
    <t>Equity</t>
  </si>
  <si>
    <t>Total Equity</t>
  </si>
  <si>
    <t>Total Liabilities and Equity</t>
  </si>
  <si>
    <t>Goodwill &amp; Intangibles</t>
  </si>
  <si>
    <t>Company Valuation</t>
  </si>
  <si>
    <t>Net Income x 5</t>
  </si>
  <si>
    <t>(Share Price/EPS) x Net Income</t>
  </si>
  <si>
    <t>Number of Shares Outstanding x Share Price</t>
  </si>
  <si>
    <t>Method Average</t>
  </si>
  <si>
    <t>Stockholders' Equity - (Goodwill + Intangibles)</t>
  </si>
  <si>
    <t>Recession</t>
  </si>
  <si>
    <t>Normal</t>
  </si>
  <si>
    <t>Boom</t>
  </si>
  <si>
    <t>Amounted Needed</t>
  </si>
  <si>
    <t>Interest Rate</t>
  </si>
  <si>
    <t>Tax Rate</t>
  </si>
  <si>
    <t>Shares Outstanding</t>
  </si>
  <si>
    <t>EPS/EBIT Data</t>
  </si>
  <si>
    <t>Combination Financing Data</t>
  </si>
  <si>
    <t xml:space="preserve">Percent Debt Used to Finance </t>
  </si>
  <si>
    <t>Note: Calculated automatically</t>
  </si>
  <si>
    <t>Common Stock Financing</t>
  </si>
  <si>
    <t>Debt Financing</t>
  </si>
  <si>
    <t>Taxes</t>
  </si>
  <si>
    <t>EAT</t>
  </si>
  <si>
    <t># Shares</t>
  </si>
  <si>
    <t># New Shares Outstanding</t>
  </si>
  <si>
    <t xml:space="preserve"> Stock</t>
  </si>
  <si>
    <t>Debt</t>
  </si>
  <si>
    <t>Projected Financial Statements</t>
  </si>
  <si>
    <t>In each division, enter a name, followed by the dollar amount in revenues for that division. Do not include M or B for millions or billions, but feel free to drop off zeros. For example, for $100,000,000, you could enter 100,000 or 100 just be consistent.</t>
  </si>
  <si>
    <r>
      <t>This Template allows for up to 5 divisions. If the company has more than 5 divisions, combine the divisions with the least amount of revenue into division 5, and mention the adjustment to the class during your presentation, or simply focus on the 5 divisions that your 3-year plan centers around; check with your professor.</t>
    </r>
    <r>
      <rPr>
        <sz val="12"/>
        <color rgb="FFFF0000"/>
        <rFont val="Times New Roman"/>
        <family val="1"/>
      </rPr>
      <t/>
    </r>
  </si>
  <si>
    <t>This Template's IE matrix does not produce pie slices to show profits. If you wish to show pie slices, then download the classic template and simply fill out only the IE portion and follow the instructions there. Or create a chart revealing this information, or simply discuss divisional profits in class.</t>
  </si>
  <si>
    <t>Balance Sheet           (Start at the bottom)</t>
  </si>
  <si>
    <t>Enter in Dividends Paid for most recent year</t>
  </si>
  <si>
    <t>Projected Years (earliest to latest)</t>
  </si>
  <si>
    <t>Scroll Down for Balance Sheet</t>
  </si>
  <si>
    <t>Projected Income Statement</t>
  </si>
  <si>
    <t>Projected Balance Sheet</t>
  </si>
  <si>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</si>
  <si>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Include five (and only five) factors to assess each SPACE axis:  Financial Position (FP), Stability Position (SP), Competitive Position (CP), and Industry Position (IP).</t>
  </si>
  <si>
    <t xml:space="preserve">In this Template's Perceptual Map, you may include for up to 10 product categories. </t>
  </si>
  <si>
    <t>Enter in the X axis and Y axis dimensions. For example, if developing a map for frozen foods your X axis could range from "low calorie" to "high calorie," while the Y axis ranges from "low cost" to "high cost."</t>
  </si>
  <si>
    <t xml:space="preserve">By using this Template, you hereby agree to the Copyright terms and conditions.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Refer to the David &amp; David textbook for conceptual guidelines for developing all matrices and analyses included in this Template.  Best of luck with your project.  </t>
  </si>
  <si>
    <t>Cash and Equivalents</t>
  </si>
  <si>
    <t>Take care to read all notes to the right of the line items. Consult Chapter 8 of the David &amp; David textbook for excellent explanations and tips for constructing projected statements.</t>
  </si>
  <si>
    <t>Total Equity and Debt</t>
  </si>
  <si>
    <t>Cash and equivalents</t>
  </si>
  <si>
    <t>Preliminary Financial Data</t>
  </si>
  <si>
    <t>Historical Numbers (see notes)</t>
  </si>
  <si>
    <t>Historical Dollar Amount Paid</t>
  </si>
  <si>
    <t>Check to make sure your text is not cut off in the matrix. Double click (or drag) between the Cell Numbers.</t>
  </si>
  <si>
    <t>If data is missing here, recheck the "Part I" page.</t>
  </si>
  <si>
    <r>
      <t xml:space="preserve"> </t>
    </r>
    <r>
      <rPr>
        <sz val="12"/>
        <rFont val="Times New Roman"/>
        <family val="1"/>
      </rPr>
      <t xml:space="preserve">If data is missing here, recheck  "Part I" </t>
    </r>
  </si>
  <si>
    <t>If data is missing here, recheck the "Part I" page and read step 3.</t>
  </si>
  <si>
    <t>If data is missing here, recheck the "Part I" page and read Step 3.</t>
  </si>
  <si>
    <t xml:space="preserve"> If data is missing here, recheck the "Part I" page and read Step 3.</t>
  </si>
  <si>
    <t>TOTALS</t>
  </si>
  <si>
    <t xml:space="preserve">If data is missing here, recheck the "Part I" page. </t>
  </si>
  <si>
    <t>Current Ratio</t>
  </si>
  <si>
    <t>Quick Ratio</t>
  </si>
  <si>
    <t>Debt-to-Total-Assets Ratio</t>
  </si>
  <si>
    <t>Debt-to-Equity Ratio</t>
  </si>
  <si>
    <t>Times-Interest-Earned Ratio</t>
  </si>
  <si>
    <t>Inventory Turnover</t>
  </si>
  <si>
    <t>Fixed Assets Turnover</t>
  </si>
  <si>
    <t>Total Assets Turnover</t>
  </si>
  <si>
    <t>Accounts Receivable Turnover</t>
  </si>
  <si>
    <t>Average Collection Period</t>
  </si>
  <si>
    <t>Historical Ratios</t>
  </si>
  <si>
    <t>Gross Profit Margin %</t>
  </si>
  <si>
    <t>Operating Profit Margin %</t>
  </si>
  <si>
    <t>ROA %</t>
  </si>
  <si>
    <t>ROE %</t>
  </si>
  <si>
    <t>Projected Ratios</t>
  </si>
  <si>
    <t xml:space="preserve">Historical Note: The values are for the most recent year reported. Enter in the Dollar amounts for each Item for each forecasted year. </t>
  </si>
  <si>
    <t xml:space="preserve"> Historical Note: The values are for the most recent year reported. Enter in the dollar amounts for each Item for each forecasted year.  If you are purchasing new Property, Plant &amp; Equipment then be sure to add in the appropriate values. Your Inventory may go up substantially as well. Take care with each line time, it is not how fast you get the numbers entered.</t>
  </si>
  <si>
    <t>Enter in the corresponding data below for your firm, and for a rival firm if you desire. The rival can be a firm you wish to acquire or simply just to compare to your case company.</t>
  </si>
  <si>
    <t>The projected Balance Sheet is designed for you to enter in the ADDITIONAL DOLLAR VALUES. The Template will add these values to the existing numbers. For Example, if you are adding $1,000 in inventory in projected year 1, just enter in $1,000 in the corresponding box and the Template will use the equation ($1,000 + most recent historical year Inventory number) = projected year 1 inventory .</t>
  </si>
  <si>
    <t>Note: Using Current # shares outstanding is okay or # of shares outstanding (issued) on the last day of the fiscal year.</t>
  </si>
  <si>
    <t>Note: Current Stock price is fine, or the closing price on the last day of the fiscal year.</t>
  </si>
  <si>
    <t>Note: Determined after you complete the preliminary section.</t>
  </si>
  <si>
    <t>Note: Determined after you complete the preliminary section and enter in # shares outstanding below.</t>
  </si>
  <si>
    <t>Enter in the corresponding data below for your firm.</t>
  </si>
  <si>
    <t>If you notice little to no change in EPS with stock vs debt financing, the total amount of your recommendations is likely too low. Unless of course, you are recommending defensive strategies where you are not acquiring substantial new capital.</t>
  </si>
  <si>
    <t>Note: This number is the total cost of your recommendations.</t>
  </si>
  <si>
    <t>Note: Enter as a decimal.</t>
  </si>
  <si>
    <t>Note: Enter in under Company Valuation on this page.</t>
  </si>
  <si>
    <t>Percent Equity Used to Finance</t>
  </si>
  <si>
    <t>Note: Must equal 1.0. Check the two line items above.</t>
  </si>
  <si>
    <t>Start with the income statement and work your way from top to bottom. Take extreme care to read and understand all notes provided by each line item. See Chapter 8 in the David &amp; David textbook for examples and guidelines in developing projected financial statements.</t>
  </si>
  <si>
    <t>After completing the income statement, begin  the balance sheet starting with the "dividends to pay" line near the bottom; finish the equity section of the balance sheet first, then work your way up the statement to the liabilities section, then onto the assets, using the top row (Cash) as the plug figure.  A detailed note beside the cash line item explains further.</t>
  </si>
  <si>
    <t xml:space="preserve">Complete Part II to Construct the EPS/EBIT Charts  </t>
  </si>
  <si>
    <t>Enter into the Template exactly 10 strengths and 10 weaknesses, no more and no less. Your factors should be detailed and actionable rather than vague. For example, the strength: "Sales up nicely" is too vague and not actionable; "Sales were up 15% on women's apparel in China during 2015" is stated far better. Always be thinking in terms of divisions when writing strengths and weaknesses. Note women's apparel could be a division for Nike. All divisions do not need to be treated equally; allow more coverage for divisions with more revenue and those most pertinent to your strategic plan.</t>
  </si>
  <si>
    <t>Enter in division names below. If less than 5, leave the other spaces blank and no circles will appear.  Remember you could use divisions by geographic region for the BCG and by product/service type for the IE (or vice versa).</t>
  </si>
  <si>
    <r>
      <t xml:space="preserve">Note: If receiving interest </t>
    </r>
    <r>
      <rPr>
        <u/>
        <sz val="11"/>
        <rFont val="Times New Roman"/>
        <family val="1"/>
      </rPr>
      <t>credit,</t>
    </r>
    <r>
      <rPr>
        <sz val="11"/>
        <rFont val="Times New Roman"/>
        <family val="1"/>
      </rPr>
      <t xml:space="preserve"> enter as NEGATIVE number</t>
    </r>
  </si>
  <si>
    <r>
      <t xml:space="preserve">Note: If receiving a tax </t>
    </r>
    <r>
      <rPr>
        <u/>
        <sz val="11"/>
        <rFont val="Times New Roman"/>
        <family val="1"/>
      </rPr>
      <t>credit,</t>
    </r>
    <r>
      <rPr>
        <sz val="11"/>
        <rFont val="Times New Roman"/>
        <family val="1"/>
      </rPr>
      <t xml:space="preserve"> enter as NEGATIVE number</t>
    </r>
  </si>
  <si>
    <r>
      <t xml:space="preserve">Note: Enter the total </t>
    </r>
    <r>
      <rPr>
        <sz val="11"/>
        <color rgb="FFFF0000"/>
        <rFont val="Times New Roman"/>
        <family val="1"/>
      </rPr>
      <t>dollar</t>
    </r>
    <r>
      <rPr>
        <sz val="11"/>
        <color theme="1"/>
        <rFont val="Times New Roman"/>
        <family val="1"/>
      </rPr>
      <t xml:space="preserve"> amount in the same manner you did with your financial statements. For example, if you entered numbers in thousands (dropped off 000) or millions (dropped off 000,000) enter this number the same way</t>
    </r>
  </si>
  <si>
    <r>
      <t xml:space="preserve">Historical Percent Notes Below. Enter your data in the </t>
    </r>
    <r>
      <rPr>
        <b/>
        <u/>
        <sz val="11"/>
        <color rgb="FFFF0000"/>
        <rFont val="Times New Roman"/>
        <family val="1"/>
      </rPr>
      <t>EXACT</t>
    </r>
    <r>
      <rPr>
        <sz val="11"/>
        <color theme="1"/>
        <rFont val="Times New Roman"/>
        <family val="1"/>
      </rPr>
      <t xml:space="preserve"> same format as the Notes describe.</t>
    </r>
  </si>
  <si>
    <r>
      <t xml:space="preserve">Historical Note: Cash value in the most recent year reported. On the Projected Statements Tab, take Total Liabilities and Equity and Subtract Total Assets </t>
    </r>
    <r>
      <rPr>
        <b/>
        <u/>
        <sz val="11"/>
        <color rgb="FFFF0000"/>
        <rFont val="Times New Roman"/>
        <family val="1"/>
      </rPr>
      <t>(BEFORE)</t>
    </r>
    <r>
      <rPr>
        <sz val="11"/>
        <color theme="1"/>
        <rFont val="Times New Roman"/>
        <family val="1"/>
      </rPr>
      <t xml:space="preserve"> adding in Cash and Cash Equivalents and enter the Cash and Equivalents in each of the 3 corresponding boxes to the left.  Be sure to do 3 calculations, one for each projected year. If your cash number appears too high or low, consult Chapter 8 of the textbook for more information.</t>
    </r>
  </si>
  <si>
    <t>Historical Note: The Retained Earnings value is for the most recent year reported. The new additional (not cumulative)  Retained Earnings are calculated automatically.</t>
  </si>
  <si>
    <t>Total Current Liabilities</t>
  </si>
  <si>
    <t>Weights reveal how important a factor is to being successful in the industry.  All weights are "industry-based." A factor of 0.10 for example is 5 times more important than a factor of 0.02 for being successful in the industry.  Do not be afraid to include factors with lower weights though. To have a factor make your top 10 list (10 strengths for example out of the 100s the firm likely has), justifies its importance, yet it still may be relatively a lot less important to the industry than others factors you include.  Also, be mindful with respect to what industry your firm operates.  A moderate priced casual hamburger restaurant may have more in common with a moderate priced chicken restaurant than with McDonalds.  Automatically considering McDonalds, Burger King, and Wendy's as the "industry" just because they all sell hamburgers may not be appropriate. Here, casual moderated priced restaurants may serve better as the "industry." After entering in the weights, check to make sure the sum of your weights equals 1.0 for your internal factors.  Also, arrange your strengths with highly weighted factors listed first; arrange your Weaknesses also with highly weighted factors listed first.</t>
  </si>
  <si>
    <t>Weights reveal how important a factor is to being successful in the industry.  Read over the #2 tip under strengths and weaknesses above since the same logic applies for the external factors. After entering in the weights, check to make sure your sum of weights equals 1.0 for all 20 external factors.  List factors according with highest weight items first.</t>
  </si>
  <si>
    <t xml:space="preserve">After entering in 12 critical success factors, enter in a weight for each factor; weights are industry-based.  Be sure to check the bottom of the "Enter Weight Below" column, to make sure your sum weight is equal to 1.00. It is okay for some factors to receive a low weight and a factor or two to receive a high weight of say 0.20. </t>
  </si>
  <si>
    <t>Everything is calculated and positioned for you (Other than Industry Growth Rate in Step 4) including the Relative Market Share Position (RMSP). The BCG matrix in this Template does not produce pie slices to show profits. If you wish to show pie slices, then download the classic template and simply fill out only the BCG portion and follow the instructions there. Or create a chart revealing this information. Or just talk about divisional profits in your presentation.</t>
  </si>
  <si>
    <r>
      <t xml:space="preserve">Enter into this Template exactly 10 opportunities and 10 threats, no more no less. Your factors should be detailed and actionable rather than vague. Keep in mind both opportunities and threats should be external in nature. Ask yourself "Does the firm have control over this factor?" If the answer is yes, then it cannot be an opportunity or threat. For example, as a clothing retailer you may have an opportunity to "start selling clothes in China." This is </t>
    </r>
    <r>
      <rPr>
        <b/>
        <u/>
        <sz val="11"/>
        <rFont val="Times New Roman"/>
        <family val="1"/>
      </rPr>
      <t>not</t>
    </r>
    <r>
      <rPr>
        <sz val="11"/>
        <rFont val="Times New Roman"/>
        <family val="1"/>
      </rPr>
      <t xml:space="preserve"> an opportunity for two reasons: 1) the firm has internal control over doing business in China, and 2) the statement is a strategy.  The underlying opportunity may be "Women in China spent 20% more on athletic apparel in 2015."  Note how this opportunity is specific, actionable, divisional, and external (we cannot control the culture or demand for female athletic apparel). All divisions do not need to be treated equally, allow more coverage for divisions with more revenue and those most pertinent to your strategic plan.</t>
    </r>
  </si>
  <si>
    <r>
      <t xml:space="preserve">To perform the CPM, enter exactly 12 critical success factors, no more and no less.  </t>
    </r>
    <r>
      <rPr>
        <sz val="11"/>
        <color rgb="FFFF0000"/>
        <rFont val="Times New Roman"/>
        <family val="1"/>
      </rPr>
      <t>You may use some of the ones listed below if you like but try to use ones that are more pertinent to your company.</t>
    </r>
    <r>
      <rPr>
        <sz val="11"/>
        <rFont val="Times New Roman"/>
        <family val="1"/>
      </rPr>
      <t xml:space="preserve">  For example, if your case is Delta Airlines, perhaps include on time arrival, extra fees, and frequent flyer points as factors, rather than the canned factors below. In a CPM, factors do not need to be overly specific, but they should be divisional in nature to the extent possible. If Pepsi Co. is your firm, your factors should be about the firm's soda business, Frito Lay business, bottling business, etc. rather than just general "advertising." advertising for what division (business) are you referring to? Frito Lay's advertising, soda marketing, etc. All divisions do not need to be treated equally; allow more coverage for divisions with more revenue and those most pertinent to your strategic plan.</t>
    </r>
  </si>
  <si>
    <r>
      <t xml:space="preserve">After entering in the weights and identifying your company and two rival firms, then enter in a Rating (company-based) in the "Enter Rating Below" column for each organization.  </t>
    </r>
    <r>
      <rPr>
        <sz val="11"/>
        <color rgb="FFFF0000"/>
        <rFont val="Times New Roman"/>
        <family val="1"/>
      </rPr>
      <t xml:space="preserve">DO NOT ASSIGN THE COMPANIES THE SAME RATING; TAKE A STAND; MAKE A CHOICE. </t>
    </r>
    <r>
      <rPr>
        <sz val="11"/>
        <rFont val="Times New Roman"/>
        <family val="1"/>
      </rPr>
      <t>In a CPM, use the coding scheme provided below for ratings.</t>
    </r>
  </si>
  <si>
    <r>
      <t xml:space="preserve">This Template allows for up to 5 divisions. If your company has more than 5 divisions, combine the divisions with the least amount of revenue into division 5, and mention the adjustment to the class during your presentation, or simply focus on the 5 divisions your 3-year plan centers around; check with your professor. </t>
    </r>
    <r>
      <rPr>
        <sz val="11"/>
        <color rgb="FFFF0000"/>
        <rFont val="Times New Roman"/>
        <family val="1"/>
      </rPr>
      <t xml:space="preserve">&lt;See your firm's Form 10K or </t>
    </r>
    <r>
      <rPr>
        <u/>
        <sz val="11"/>
        <color rgb="FFFF0000"/>
        <rFont val="Times New Roman"/>
        <family val="1"/>
      </rPr>
      <t>Annual Report</t>
    </r>
    <r>
      <rPr>
        <sz val="11"/>
        <color rgb="FFFF0000"/>
        <rFont val="Times New Roman"/>
        <family val="1"/>
      </rPr>
      <t xml:space="preserve"> to find divisional information, and those documents of your rivals&gt; </t>
    </r>
    <r>
      <rPr>
        <sz val="11"/>
        <rFont val="Times New Roman"/>
        <family val="1"/>
      </rPr>
      <t xml:space="preserve"> It is excellent to develop a BCG/IE by geographic region, and construct another one by product (if you have data).  </t>
    </r>
  </si>
  <si>
    <r>
      <t xml:space="preserve">After completing Step 2 in developing a BCG, enter in the dollar amount in revenues for the top rival firm for each division. Note, the top rival may be you and in this situation enter in your company's revenue for that division. Also, note the top rival may be different for different divisions. For example, if your firm is Avon, Avon's top rival in its lipstick division may be Revlon, but for nail polish, the top rival in the industry may be L'Oréal, and in makeup, Avon may be the market leader. There is no need to label the top rival by name, but you could mention in class as part of your presentation. Be sure to enter in all numbers in the same $ format you used in Step 2 above. </t>
    </r>
    <r>
      <rPr>
        <sz val="11"/>
        <color rgb="FFFF0000"/>
        <rFont val="Times New Roman"/>
        <family val="1"/>
      </rPr>
      <t xml:space="preserve">If you do not have a perfect apples to apples comparison, (possibly a rival firm combines lipstick and makeup, where your firm separates the two) then estimate as best you can and make note in your presentation. </t>
    </r>
  </si>
  <si>
    <r>
      <t>Finally, enter in the industry growth rate (IGR) for each division.  Generally, taking the top 2 or 3 rivals for each division (along with your firm), adding their numbers together for the current year and the previous year and using the equation (Current Year - Previous Year) / Previous Year is sufficient to estimate guess of the industry growth rate. This is because generally the top 3 players dominate an industry. Note, using this process also weights larger firms more, which is exactly what you desire.</t>
    </r>
    <r>
      <rPr>
        <sz val="11"/>
        <color rgb="FFFF0000"/>
        <rFont val="Times New Roman"/>
        <family val="1"/>
      </rPr>
      <t xml:space="preserve"> Do not use total revenues; instead, use divisional revenues. Division industry growth rates (IGR) must be between -0.20 and 0.20.  If outside these ranges, simply use -0.20 or 0.20 and mention during your presentation.</t>
    </r>
  </si>
  <si>
    <r>
      <t>T</t>
    </r>
    <r>
      <rPr>
        <sz val="11"/>
        <rFont val="Times New Roman"/>
        <family val="1"/>
      </rPr>
      <t>op Firm in Industry Division</t>
    </r>
    <r>
      <rPr>
        <sz val="11"/>
        <color theme="1"/>
        <rFont val="Times New Roman"/>
        <family val="1"/>
      </rPr>
      <t xml:space="preserve"> Revenues</t>
    </r>
  </si>
  <si>
    <r>
      <t xml:space="preserve">Enter in the products you wish to compare (up to 10); in the example, these products would be different brands of frozen foods available for purchase. </t>
    </r>
    <r>
      <rPr>
        <sz val="11"/>
        <color rgb="FFFF0000"/>
        <rFont val="Times New Roman"/>
        <family val="1"/>
      </rPr>
      <t>After entering in the products, rate each factor on a scale of 1 to 9. In our example, extremely low calorie would receive a score of 1 or 2, and likewise extremely high calorie should receive a score of 8 or 9.</t>
    </r>
  </si>
  <si>
    <r>
      <t>In developing a QSPM, after entering in your strategies, then rate each strategy based on the strengths, weaknesses, opportunities, and threats (factors).  Do not give two strategies the same rating for a particular strength, weakness, opportunity, or threat. (</t>
    </r>
    <r>
      <rPr>
        <sz val="11"/>
        <color rgb="FFFF0000"/>
        <rFont val="Times New Roman"/>
        <family val="1"/>
      </rPr>
      <t>the exception is if you enter 0 to signify a factor "not impacting the choice between strategies" then you MUST enter 0 for both strategies. For example, if Strategy 1 deserves a rating of 4 on a given factor, but that factor has little to do with Strategy 2, just assign a rating of 1 to Strategy 2.  (Note QSPM's will have 0's across about one half of the rows).  Across each row in performing QSPM analysis, use the rating scale below for AS scores.</t>
    </r>
  </si>
  <si>
    <t>To perform a QSPM, enter two strategies in the corresponding green boxes below.  These two strategies should be derived from your BCG, IE, SPACE, GRAND, and SWOT.  In your oral or written project, you will need to provide a recommendations page(s) on your own with the expected cost of each recommendation, ie after performing the QSPM.  The recommendations page is followed by an EPS/EBIT Analysis to reveal where best to obtain the needed capital (debt vs equity).  You should have multiple recommendations, including perhaps both strategies included in the QSPM, and other strategies for the firm - but no firm can do everything that would benefit the firm due to limited resources.</t>
  </si>
  <si>
    <r>
      <t xml:space="preserve">Ratings again are company-based and reflect how well the firm is addressing the particular factor. Use the coding scheme given below for ratings in an EFE Matrix. </t>
    </r>
    <r>
      <rPr>
        <sz val="11"/>
        <color rgb="FFFF0000"/>
        <rFont val="Times New Roman"/>
        <family val="1"/>
      </rPr>
      <t>If your opportunities are being cut off, simply drag your cursor between the two row numbers on the left to widen the row.</t>
    </r>
  </si>
  <si>
    <r>
      <t xml:space="preserve">Historical Note: Difference the two most recent years of data. Enter percent increases you expect based on your recommendations. Do not blindly use the historical number provided.  </t>
    </r>
    <r>
      <rPr>
        <sz val="11"/>
        <color rgb="FFFF0000"/>
        <rFont val="Times New Roman"/>
        <family val="1"/>
      </rPr>
      <t>Enter as percent.</t>
    </r>
  </si>
  <si>
    <r>
      <t xml:space="preserve">Historical Note: Percent of Sales in the most recent year. Use a similar percent across all three projected years unless you believe COGS to sales percent will change drastically. </t>
    </r>
    <r>
      <rPr>
        <sz val="11"/>
        <color rgb="FFFF0000"/>
        <rFont val="Times New Roman"/>
        <family val="1"/>
      </rPr>
      <t>Enter as percent.</t>
    </r>
  </si>
  <si>
    <r>
      <t xml:space="preserve">Historical Note: Percent of Sales in the most recent year. Use a similar percent across all three projected years unless you believe Operating Expenses to sales percent will change drastically. </t>
    </r>
    <r>
      <rPr>
        <sz val="11"/>
        <color rgb="FFFF0000"/>
        <rFont val="Times New Roman"/>
        <family val="1"/>
      </rPr>
      <t>Enter as percent.</t>
    </r>
  </si>
  <si>
    <r>
      <t xml:space="preserve">Historical Note: Tax Rate in most recent year. You can likely use the same tax rate throughout unless you expect a large increase/decrease in revenues and subsequently EBT. </t>
    </r>
    <r>
      <rPr>
        <sz val="11"/>
        <color rgb="FFFF0000"/>
        <rFont val="Times New Roman"/>
        <family val="1"/>
      </rPr>
      <t>Enter as percent.</t>
    </r>
  </si>
  <si>
    <r>
      <t xml:space="preserve">Historical Note: Dollar amount of Non-Recurring Events. Safe to forecast this number as $0 in ever year. </t>
    </r>
    <r>
      <rPr>
        <sz val="11"/>
        <color rgb="FFFF0000"/>
        <rFont val="Times New Roman"/>
        <family val="1"/>
      </rPr>
      <t>Enter as dollar amount.</t>
    </r>
  </si>
  <si>
    <r>
      <t xml:space="preserve">Historical Note: Dollar amount of interest paid in the most recent year. Enter in the dollar amounts of interest you will forecasted for each year. If financing through debt, the number is more likely to increase than if financing through equity. </t>
    </r>
    <r>
      <rPr>
        <sz val="11"/>
        <color rgb="FFFF0000"/>
        <rFont val="Times New Roman"/>
        <family val="1"/>
      </rPr>
      <t>Enter as dollar amount.</t>
    </r>
  </si>
  <si>
    <t xml:space="preserve">Work from the bottom of the Projected Balance Sheet to the top </t>
  </si>
  <si>
    <t>Total Dividends to Pay</t>
  </si>
  <si>
    <r>
      <t xml:space="preserve">Historical Note: The values are for the most recent year reported. Enter in the new (additional, not cumulative) Dollar amounts for each Item for each forecasted year. If you change Treasury Stock, you may need to make an adjustment to Paid in Capital. </t>
    </r>
    <r>
      <rPr>
        <sz val="11"/>
        <color rgb="FFFF0000"/>
        <rFont val="Times New Roman"/>
        <family val="1"/>
      </rPr>
      <t>Enter Treasury Stock as a negative number.</t>
    </r>
    <r>
      <rPr>
        <sz val="11"/>
        <color theme="1"/>
        <rFont val="Times New Roman"/>
        <family val="1"/>
      </rPr>
      <t xml:space="preserve"> Read over Chapter 8 of the David and David textbook.</t>
    </r>
  </si>
  <si>
    <r>
      <t xml:space="preserve">In contrast to weights that are industry-based, ratings are company-based and reveal how well your firm is performing. Use the coding scheme given below for ratings in an IFE Matrix:  </t>
    </r>
    <r>
      <rPr>
        <sz val="11"/>
        <color rgb="FFFF0000"/>
        <rFont val="Times New Roman"/>
        <family val="1"/>
      </rPr>
      <t>If your strengths are being cut off, simply drag your cursor between the two row numbers on the left to widen the row.</t>
    </r>
  </si>
  <si>
    <r>
      <t xml:space="preserve">Enter in the estimated FP, SP, CP, and IP numbers for up to two competitors. Or, instead of a competitor, you could show the estimated SPACE values for your firm after your proposed recommendations are implemented, ie a Before and After analysis. Or you could do both, just cut and past the SPACE into PowerPoint then refill in the new data. </t>
    </r>
    <r>
      <rPr>
        <sz val="11"/>
        <color rgb="FFFF0000"/>
        <rFont val="Times New Roman"/>
        <family val="1"/>
      </rPr>
      <t xml:space="preserve">It is important you fill in all information or Excel will place a circle(s) at the origin of the SPACE since the default will be (0,0) plot, which is the origin. </t>
    </r>
  </si>
  <si>
    <r>
      <rPr>
        <sz val="11"/>
        <color rgb="FFFF0000"/>
        <rFont val="Times New Roman"/>
        <family val="1"/>
      </rPr>
      <t>Start HERE.</t>
    </r>
    <r>
      <rPr>
        <sz val="11"/>
        <color theme="1"/>
        <rFont val="Times New Roman"/>
        <family val="1"/>
      </rPr>
      <t xml:space="preserve"> Enter the </t>
    </r>
    <r>
      <rPr>
        <sz val="11"/>
        <color rgb="FFFF0000"/>
        <rFont val="Times New Roman"/>
        <family val="1"/>
      </rPr>
      <t>total dollar amount</t>
    </r>
    <r>
      <rPr>
        <sz val="11"/>
        <color theme="1"/>
        <rFont val="Times New Roman"/>
        <family val="1"/>
      </rPr>
      <t xml:space="preserve"> you wish to pay in dividends each forecasted year. If none, enter 0. This line is</t>
    </r>
    <r>
      <rPr>
        <u/>
        <sz val="11"/>
        <color rgb="FFFF0000"/>
        <rFont val="Times New Roman"/>
        <family val="1"/>
      </rPr>
      <t xml:space="preserve"> not cumulative, it does not add the value</t>
    </r>
    <r>
      <rPr>
        <sz val="11"/>
        <color theme="1"/>
        <rFont val="Times New Roman"/>
        <family val="1"/>
      </rPr>
      <t xml:space="preserve"> to any existing value for dividends. For example, if the firm paid $1,000 in dividends and you wish to stop dividend payments, enter $0 in projected year 1 box. If you wish to increase dividends by 10% enter $1,100 into projected year 1 box. Check on your own to see historically what the firm was paying.</t>
    </r>
  </si>
  <si>
    <t>Note: Enter as negative number</t>
  </si>
  <si>
    <t xml:space="preserve">Enter in your preliminary financial data below for your company. This data is used to construct financial statements, financial ratios, and much more. </t>
  </si>
  <si>
    <t>Complete Part II to Construct the Financial Statements. You may delete columns or rows if you wish on this page.</t>
  </si>
  <si>
    <t>Complete Part II to Construct the Projected Financial Statements. You may delete rows or columns in this sheet.</t>
  </si>
  <si>
    <r>
      <rPr>
        <sz val="11"/>
        <rFont val="Times New Roman"/>
        <family val="1"/>
      </rPr>
      <t xml:space="preserve">This Template is organized into three primary parts:  Part I, Part II, and the respective data output pages for your respective matrices. </t>
    </r>
    <r>
      <rPr>
        <sz val="11"/>
        <color rgb="FFFF0000"/>
        <rFont val="Times New Roman"/>
        <family val="1"/>
      </rPr>
      <t xml:space="preserve">All data entered will be entered into Part I or Part II. </t>
    </r>
    <r>
      <rPr>
        <sz val="11"/>
        <rFont val="Times New Roman"/>
        <family val="1"/>
      </rPr>
      <t xml:space="preserve">Part I consists of data entry in developing matrices, where Part II consists of data entry for your financial information, including ratios, financial statements, and projected financial statements. Blue buttons are provided for navigating within and to Part I, yellow buttons are for navigating within and to Part II,  orange buttons are for navigating to the respective matrices and pink buttons are for navigating to your financial output tables. </t>
    </r>
    <r>
      <rPr>
        <sz val="11"/>
        <color rgb="FFFF0000"/>
        <rFont val="Times New Roman"/>
        <family val="1"/>
      </rPr>
      <t>The navigation buttons along the top of Part I and Part II may not be visible for Apple users but all other features should work without any problems.</t>
    </r>
  </si>
  <si>
    <r>
      <t xml:space="preserve">Please read all Template instructions below carefully before you start each new section of this Template. </t>
    </r>
    <r>
      <rPr>
        <sz val="11"/>
        <color rgb="FFFF0000"/>
        <rFont val="Times New Roman"/>
        <family val="1"/>
      </rPr>
      <t>Only type in the green boxes.</t>
    </r>
    <r>
      <rPr>
        <sz val="11"/>
        <rFont val="Times New Roman"/>
        <family val="1"/>
      </rPr>
      <t xml:space="preserve">  </t>
    </r>
    <r>
      <rPr>
        <sz val="11"/>
        <color rgb="FFFF0000"/>
        <rFont val="Times New Roman"/>
        <family val="1"/>
      </rPr>
      <t xml:space="preserve"> </t>
    </r>
    <r>
      <rPr>
        <sz val="11"/>
        <color theme="1"/>
        <rFont val="Times New Roman"/>
        <family val="1"/>
      </rPr>
      <t>Refer to the David &amp; David textbook for conceptual guidelines for every matrix and analysis in this Template.</t>
    </r>
  </si>
  <si>
    <t xml:space="preserve">Complete Part II to Construct the Ratios  </t>
  </si>
  <si>
    <r>
      <t>To enhance this analysis, you could mentally draw a line</t>
    </r>
    <r>
      <rPr>
        <sz val="8"/>
        <color theme="1"/>
        <rFont val="Calibri"/>
        <family val="2"/>
        <scheme val="minor"/>
      </rPr>
      <t> </t>
    </r>
    <r>
      <rPr>
        <sz val="11"/>
        <color theme="1"/>
        <rFont val="Times New Roman"/>
        <family val="1"/>
      </rPr>
      <t xml:space="preserve"> (or two lines) of best fit (through products) and identify areas along the line that do not have (in this example) frozen food products near the line. In this analysis, blank areas of the map are typically the most advantageous for new product creation.  Any products that fall well above or below the line, may be over or under serving customers and should be examined closely. Do not blindly follow this rule of thumb however since, for example, a very expensive product may be well off the projected best fit line and yet serve its small customer base quite well. You may with this Template wish to develop several perceptual maps changing your X and Y dimensions. For example, if you are a large food processor, you could examine frozen foods on dimensions other than the ones used here, or you could examine dairy products or any other related products. Simply cut and paste your existing map into Power Point then enter your data for a new map.</t>
    </r>
  </si>
  <si>
    <t>To transfer into Word or Power Point, highlight the matrix, then paste special as "picture"</t>
  </si>
  <si>
    <t xml:space="preserve">Complete Part II to Construct the Company Valuation  </t>
  </si>
  <si>
    <t>Enter all as Dollar Amounts</t>
  </si>
  <si>
    <t>Percent's in the Projected Income Statement will be multiplied  by the most recent year. For example, if you enter in 10% for projected revenues in projected year 2, the Template will use the equation (1.10 x projected year 1 revenues)  = projected year 2 revenues. For line items in the projected income statement requesting dollar amounts, please read the note below for the balance sheet. The calculations work the same way as described there.</t>
  </si>
  <si>
    <t>Industry leading and largest domestic motion picture exhibitor operating 7,367 screens in 574 theatres in 42 states.</t>
  </si>
  <si>
    <t>Regal operates in 46 of the top 50 U.S. designated market areas</t>
  </si>
  <si>
    <t>As of January 1, 2015, Regal had 86 IMAX and 86 RPX theatres in the United States</t>
  </si>
  <si>
    <t>Regal Entertainment Group makes up about 20% of the total North American Box Office</t>
  </si>
  <si>
    <t>As of January 1, 2015, approximately 79% of theatres had 10 or more screens.</t>
  </si>
  <si>
    <t>Regal theatres have an average 12.8 screens per location which is above the North American industry average.</t>
  </si>
  <si>
    <t>As of January 1, 2015, Regal had 78% of their North American locations with stadium style seating.</t>
  </si>
  <si>
    <t>Regal offers luxury reclining seating in 336 auditoriums at 32 select locations in North America.</t>
  </si>
  <si>
    <t>Frequent Moviegoer Loyalty Program called Regal Crown Club - 13 million active members as of January 1, 2015</t>
  </si>
  <si>
    <t>42% of Regal locations have premium amenity offerings, such as Expanded Food and Beverage Offerings in 185 locations</t>
  </si>
  <si>
    <t>Regal Entertainment Group</t>
  </si>
  <si>
    <t>AMC Entertainment Holdings, Inc.</t>
  </si>
  <si>
    <t>Ticket Price Competitiveness</t>
  </si>
  <si>
    <t>The Motion Picture Association of America (MPAA) says piracy costs $20.5 billion annually in the US.</t>
  </si>
  <si>
    <t>The top growing markets in box office dollars in the world are Asia Pacific ($12.4 billion) and Chinese ($4.8 billion), both grew at 12% and 34% respectively in 2014.</t>
  </si>
  <si>
    <t xml:space="preserve">International box office market made up for 72% of the global box office in 2014 ($26 billion). </t>
  </si>
  <si>
    <t> In 2014, 21% of Asia Pacific used analog screens versus 4% in the US and Canada.</t>
  </si>
  <si>
    <t> In 2014, 86% of US and Canadian box offices used non-3D theatres. $8.94 billion are being spent on non-3D movies.</t>
  </si>
  <si>
    <t>Three of the top six films in 2014 in the US and Canada were distributed by Disney. 14 of the top 25 films in 2014 were rated PG-13. </t>
  </si>
  <si>
    <t>Admissions (1.27 billion) and average ticket sold per person (3.7) both declined by 6% in 2014.</t>
  </si>
  <si>
    <t>Frequent moviegoers, who attend the movies at least 12 times per year drive the movie industry in the US and Canada at 51%. </t>
  </si>
  <si>
    <t>US and Canadian admissions have decreased by 6.6% since 2012. </t>
  </si>
  <si>
    <t>Since 2012, the number of frequent moviegoers between the ages of 25 and 39 has decreased from $9.9 million in 2012 to $8.2 million in 2013 to $7.1 million in 2014.</t>
  </si>
  <si>
    <t>The number of digital screens internationally grew by 16.4% in 2014 to 86,171</t>
  </si>
  <si>
    <t xml:space="preserve">Global Cybersecurity spending as an industry spends more than $50 million annually, rising 10% annually. </t>
  </si>
  <si>
    <t>By 2019, 80% of the world's internet traffic will be video streaming.</t>
  </si>
  <si>
    <t xml:space="preserve">In 2014, the number of broadband connections increased 12% to 323 million connections. </t>
  </si>
  <si>
    <t>As of 2014, 50% of Regal Theatres in the United States feature premium amenities.</t>
  </si>
  <si>
    <t>Last year, disposable income in the United States increased by 3% to $13.6 trillion. </t>
  </si>
  <si>
    <t>The value of entertainment and media in the United States is expected to increase steadily from 2015 to 2019 approximately 22% to $723.4 billion.</t>
  </si>
  <si>
    <t>A movie theatre experience provides the most affordable entertainment, less than $40 per family of four.</t>
  </si>
  <si>
    <t xml:space="preserve">Income from operations decreased in 2014 from $340 million to $306 million. </t>
  </si>
  <si>
    <t>Regal total revenues decreased from $3,038 million to $2,990 million in 2014.</t>
  </si>
  <si>
    <t>Earnings (EBITDA) decreased in 2014 from $606 million to $512 million.</t>
  </si>
  <si>
    <t>Long term debt increased from $2,187 million to $2,239 million</t>
  </si>
  <si>
    <t>As of 2014, Regal Entertainment debt to equity ratio was -2.53</t>
  </si>
  <si>
    <t>As of 2014, Regal Entertainment Return on Equity (ROE) was -13.68%</t>
  </si>
  <si>
    <t>A large portion of employees are part time who are paid slightly above the minimum wage.</t>
  </si>
  <si>
    <t>Regal is a holding company dependent on subsidiaries for ability to service debt and pay dividends.</t>
  </si>
  <si>
    <t xml:space="preserve">Regal Entertainment is only located in 42 US states and 3 US territories. </t>
  </si>
  <si>
    <t xml:space="preserve">In 2014, the number of Regal screens decreased from 7,394 to 7,367. </t>
  </si>
  <si>
    <t>73% of adult moviegoers own at least 4 types of technologies, increasing their availability to other forms of entertainment.</t>
  </si>
  <si>
    <t>Video streaming services are now used by more than 42% of American households has overtaken live TV as the viewing method of choice in the US.</t>
  </si>
  <si>
    <t>Regal</t>
  </si>
  <si>
    <t>AMC</t>
  </si>
  <si>
    <t>Cinemark</t>
  </si>
  <si>
    <t>Movie Experience</t>
  </si>
  <si>
    <t>Senior Management</t>
  </si>
  <si>
    <t>Guest Service</t>
  </si>
  <si>
    <t>Digital and 3-D Screen Technology</t>
  </si>
  <si>
    <t>Store Locations and Proximity</t>
  </si>
  <si>
    <t>Exploring Markets</t>
  </si>
  <si>
    <t>US Operating Segment</t>
  </si>
  <si>
    <t>International Segment</t>
  </si>
  <si>
    <t>US Division</t>
  </si>
  <si>
    <t>Asia Pacific</t>
  </si>
  <si>
    <t>Latin America</t>
  </si>
  <si>
    <t>Europe</t>
  </si>
  <si>
    <t>Offer half priced kids candies for select candies to increase sales (S10, O7, O10).</t>
  </si>
  <si>
    <t>Increase number of theatres that offer luxury reclining seating from 32 to 50 (S5, S9, T1, T3, T7).</t>
  </si>
  <si>
    <t>Expand to the other 4 out of 50 US designated market areas (S2, S5, O2, O4).</t>
  </si>
  <si>
    <t>Open 5 Latin American locations in Brazil, Argentina, Colombia, Peru and Chile (W1,W3, W9, O3, O6).</t>
  </si>
  <si>
    <t>Reduce legal employee risk by investing into Data Security and Privacy Training (S1, T4, T6, T8)</t>
  </si>
  <si>
    <t>Offer half priced food and offer kid friendly snacks to cater to younger movies (S10, T2, T7).</t>
  </si>
  <si>
    <t>United States</t>
  </si>
  <si>
    <t>Close 10 least productive theatres in the US (W2, W6, W8, W9, W10, O1, O6, O10).</t>
  </si>
  <si>
    <t>Integrate healthier concession choices to cater to younger and healthier moviegoers (W4, W9, O2, O4, O7, O9).</t>
  </si>
  <si>
    <t>Make website more interactive to include streaming of movie trailers to increase traffic (W7, T1, T4, T9, T10).</t>
  </si>
  <si>
    <t>Continue upgrading theatres to include full luxury experience allowing for the higher ticket prices (W1, W9, T3, T4, T5, T9).</t>
  </si>
  <si>
    <t>Offer monthly "Crown pass" allowing unlimited weekday movie entrance to select theatres (S1, S2, S9, O2, O4, O9).</t>
  </si>
  <si>
    <t>Continue to develop the movie theatre experience to help differentiate it from online streaming (W7, T1, T4, T7, T9, T10).</t>
  </si>
  <si>
    <t>Implement no-cost training programs and videos to reduce turnover and part time employees (W5, W6, T7).</t>
  </si>
  <si>
    <t>Continue to convert theatres digital technology rather than analog for added value and experience (S1, S3, S6, T1, T2, T10).</t>
  </si>
  <si>
    <t>Return on Equity (ROE)</t>
  </si>
  <si>
    <t xml:space="preserve">Debt to Equity </t>
  </si>
  <si>
    <t>AMC Theatres</t>
  </si>
  <si>
    <t>Cinemark Holdings</t>
  </si>
  <si>
    <t>International Division</t>
  </si>
  <si>
    <t>Establish 10 new theatres in the Asia Pacific Market in China (W3, W6, O1, O8)</t>
  </si>
  <si>
    <t>Add 10 more theatres with IMAX and RPX technology for added value in the US(S1, S3, S6, T1, T2, T10).</t>
  </si>
  <si>
    <t>Close 10 least productive theatres in the US.</t>
  </si>
  <si>
    <t>Establish 10 new theatres in the Asia Pacific Market in China.</t>
  </si>
  <si>
    <t>Domestic Market</t>
  </si>
  <si>
    <t>International Market</t>
  </si>
  <si>
    <t>High Price</t>
  </si>
  <si>
    <t>Low Price</t>
  </si>
  <si>
    <t>5.2 mm int exp</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</si>
</sst>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quot;$&quot;#,##0"/>
    <numFmt numFmtId="166" formatCode="&quot;$&quot;#,##0;[Red]&quot;$&quot;#,##0"/>
    <numFmt numFmtId="167" formatCode="#,##0;[Red]#,##0"/>
    <numFmt numFmtId="168" formatCode="0.00;[Red]0.00"/>
    <numFmt numFmtId="169" formatCode="m/d/yy;@"/>
    <numFmt numFmtId="170" formatCode="0_);[Red]\(0\)"/>
    <numFmt numFmtId="171" formatCode="0_);\(0\)"/>
  </numFmts>
  <fonts count="56" x14ac:knownFonts="1">
    <font>
      <sz val="11"/>
      <color theme="1"/>
      <name val="Calibri"/>
      <family val="2"/>
      <scheme val="minor"/>
    </font>
    <font>
      <sz val="12"/>
      <name val="Times New Roman"/>
      <family val="1"/>
    </font>
    <font>
      <sz val="12"/>
      <color rgb="FFFF0000"/>
      <name val="Times New Roman"/>
      <family val="1"/>
    </font>
    <font>
      <b/>
      <sz val="12"/>
      <color indexed="9"/>
      <name val="Times New Roman"/>
      <family val="1"/>
    </font>
    <font>
      <sz val="12"/>
      <color theme="1"/>
      <name val="Times New Roman"/>
      <family val="1"/>
    </font>
    <font>
      <sz val="14"/>
      <color theme="1"/>
      <name val="Times New Roman"/>
      <family val="1"/>
    </font>
    <font>
      <b/>
      <sz val="20"/>
      <name val="Times New Roman"/>
      <family val="1"/>
    </font>
    <font>
      <b/>
      <sz val="12"/>
      <color indexed="10"/>
      <name val="Times New Roman"/>
      <family val="1"/>
    </font>
    <font>
      <sz val="10"/>
      <name val="Times New Roman"/>
      <family val="1"/>
    </font>
    <font>
      <sz val="10"/>
      <color theme="1"/>
      <name val="Times New Roman"/>
      <family val="1"/>
    </font>
    <font>
      <b/>
      <sz val="10"/>
      <color theme="0"/>
      <name val="Times New Roman"/>
      <family val="1"/>
    </font>
    <font>
      <b/>
      <sz val="10"/>
      <color theme="1"/>
      <name val="Times New Roman"/>
      <family val="1"/>
    </font>
    <font>
      <sz val="10"/>
      <color theme="1"/>
      <name val="Calibri"/>
      <family val="2"/>
      <scheme val="minor"/>
    </font>
    <font>
      <b/>
      <sz val="11"/>
      <color theme="1"/>
      <name val="Calibri"/>
      <family val="2"/>
      <scheme val="minor"/>
    </font>
    <font>
      <b/>
      <sz val="11"/>
      <color rgb="FFFF0000"/>
      <name val="Calibri"/>
      <family val="2"/>
      <scheme val="minor"/>
    </font>
    <font>
      <i/>
      <sz val="10"/>
      <name val="Verdana"/>
      <family val="2"/>
    </font>
    <font>
      <b/>
      <u/>
      <sz val="10"/>
      <name val="Verdana"/>
      <family val="2"/>
    </font>
    <font>
      <sz val="11"/>
      <color theme="1"/>
      <name val="Calibri"/>
      <family val="2"/>
      <scheme val="minor"/>
    </font>
    <font>
      <b/>
      <sz val="11"/>
      <color theme="0"/>
      <name val="Calibri"/>
      <family val="2"/>
      <scheme val="minor"/>
    </font>
    <font>
      <sz val="11"/>
      <color theme="1"/>
      <name val="Times New Roman"/>
      <family val="1"/>
    </font>
    <font>
      <b/>
      <sz val="12"/>
      <name val="Times New Roman"/>
      <family val="1"/>
    </font>
    <font>
      <b/>
      <sz val="12"/>
      <color theme="1"/>
      <name val="Times New Roman"/>
      <family val="1"/>
    </font>
    <font>
      <sz val="11"/>
      <name val="Calibri"/>
      <family val="2"/>
      <scheme val="minor"/>
    </font>
    <font>
      <b/>
      <sz val="11"/>
      <name val="Times New Roman"/>
      <family val="1"/>
    </font>
    <font>
      <b/>
      <sz val="11"/>
      <color theme="1"/>
      <name val="Times New Roman"/>
      <family val="1"/>
    </font>
    <font>
      <b/>
      <sz val="12"/>
      <name val="Times"/>
    </font>
    <font>
      <sz val="10"/>
      <name val="Times"/>
    </font>
    <font>
      <b/>
      <sz val="10"/>
      <name val="Times"/>
    </font>
    <font>
      <b/>
      <u/>
      <sz val="10"/>
      <color rgb="FF000000"/>
      <name val="Times"/>
    </font>
    <font>
      <b/>
      <sz val="10"/>
      <color rgb="FF000000"/>
      <name val="Verdana"/>
      <family val="2"/>
    </font>
    <font>
      <b/>
      <i/>
      <u/>
      <sz val="10"/>
      <color rgb="FF000000"/>
      <name val="Times"/>
    </font>
    <font>
      <b/>
      <sz val="10"/>
      <color rgb="FF000000"/>
      <name val="Times"/>
    </font>
    <font>
      <sz val="10"/>
      <color rgb="FF000000"/>
      <name val="Times"/>
    </font>
    <font>
      <b/>
      <sz val="10"/>
      <color rgb="FF449646"/>
      <name val="Times"/>
    </font>
    <font>
      <sz val="12"/>
      <name val="Times"/>
    </font>
    <font>
      <b/>
      <sz val="10"/>
      <color theme="1"/>
      <name val="Verdana"/>
      <family val="2"/>
    </font>
    <font>
      <b/>
      <i/>
      <u/>
      <sz val="10"/>
      <name val="Times"/>
    </font>
    <font>
      <b/>
      <sz val="10"/>
      <color theme="1"/>
      <name val="Times"/>
    </font>
    <font>
      <sz val="11"/>
      <color theme="0"/>
      <name val="Calibri"/>
      <family val="2"/>
      <scheme val="minor"/>
    </font>
    <font>
      <b/>
      <sz val="11"/>
      <name val="Calibri"/>
      <family val="2"/>
      <scheme val="minor"/>
    </font>
    <font>
      <b/>
      <u/>
      <sz val="10"/>
      <color theme="0"/>
      <name val="Times New Roman"/>
      <family val="1"/>
    </font>
    <font>
      <sz val="10"/>
      <color theme="0"/>
      <name val="Times New Roman"/>
      <family val="1"/>
    </font>
    <font>
      <sz val="11"/>
      <name val="Times New Roman"/>
      <family val="1"/>
    </font>
    <font>
      <u/>
      <sz val="11"/>
      <name val="Times New Roman"/>
      <family val="1"/>
    </font>
    <font>
      <sz val="11"/>
      <color rgb="FFFF0000"/>
      <name val="Times New Roman"/>
      <family val="1"/>
    </font>
    <font>
      <b/>
      <sz val="11"/>
      <color rgb="FFFF0000"/>
      <name val="Times New Roman"/>
      <family val="1"/>
    </font>
    <font>
      <b/>
      <u/>
      <sz val="11"/>
      <color rgb="FFFF0000"/>
      <name val="Times New Roman"/>
      <family val="1"/>
    </font>
    <font>
      <sz val="11"/>
      <color indexed="62"/>
      <name val="Times New Roman"/>
      <family val="1"/>
    </font>
    <font>
      <b/>
      <sz val="11"/>
      <color theme="0"/>
      <name val="Times New Roman"/>
      <family val="1"/>
    </font>
    <font>
      <b/>
      <u/>
      <sz val="11"/>
      <name val="Times New Roman"/>
      <family val="1"/>
    </font>
    <font>
      <u/>
      <sz val="11"/>
      <color rgb="FFFF0000"/>
      <name val="Times New Roman"/>
      <family val="1"/>
    </font>
    <font>
      <b/>
      <u/>
      <sz val="11"/>
      <color indexed="61"/>
      <name val="Times New Roman"/>
      <family val="1"/>
    </font>
    <font>
      <b/>
      <sz val="11"/>
      <color indexed="9"/>
      <name val="Times New Roman"/>
      <family val="1"/>
    </font>
    <font>
      <sz val="11"/>
      <color indexed="12"/>
      <name val="Times New Roman"/>
      <family val="1"/>
    </font>
    <font>
      <u/>
      <sz val="11"/>
      <color theme="10"/>
      <name val="Calibri"/>
      <family val="2"/>
      <scheme val="minor"/>
    </font>
    <font>
      <sz val="8"/>
      <color theme="1"/>
      <name val="Calibri"/>
      <family val="2"/>
      <scheme val="minor"/>
    </font>
  </fonts>
  <fills count="2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6"/>
        <bgColor theme="1"/>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theme="0" tint="-0.14999847407452621"/>
      </patternFill>
    </fill>
    <fill>
      <patternFill patternType="solid">
        <fgColor theme="2" tint="-0.499984740745262"/>
        <bgColor theme="0" tint="-0.14999847407452621"/>
      </patternFill>
    </fill>
    <fill>
      <patternFill patternType="solid">
        <fgColor rgb="FFFF0000"/>
        <bgColor theme="0" tint="-0.14999847407452621"/>
      </patternFill>
    </fill>
    <fill>
      <patternFill patternType="solid">
        <fgColor theme="4"/>
        <bgColor indexed="64"/>
      </patternFill>
    </fill>
    <fill>
      <patternFill patternType="solid">
        <fgColor theme="6"/>
        <bgColor theme="0" tint="-0.14999847407452621"/>
      </patternFill>
    </fill>
    <fill>
      <patternFill patternType="solid">
        <fgColor theme="0" tint="-0.14999847407452621"/>
        <bgColor indexed="64"/>
      </patternFill>
    </fill>
  </fills>
  <borders count="5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right/>
      <top style="thin">
        <color theme="1"/>
      </top>
      <bottom style="thin">
        <color theme="1"/>
      </bottom>
      <diagonal/>
    </border>
    <border>
      <left/>
      <right/>
      <top style="thin">
        <color theme="1"/>
      </top>
      <bottom/>
      <diagonal/>
    </border>
    <border>
      <left/>
      <right/>
      <top style="medium">
        <color auto="1"/>
      </top>
      <bottom style="thin">
        <color theme="1"/>
      </bottom>
      <diagonal/>
    </border>
    <border>
      <left style="medium">
        <color auto="1"/>
      </left>
      <right/>
      <top style="thin">
        <color theme="1"/>
      </top>
      <bottom style="thin">
        <color theme="1"/>
      </bottom>
      <diagonal/>
    </border>
    <border>
      <left/>
      <right style="medium">
        <color auto="1"/>
      </right>
      <top style="thin">
        <color theme="1"/>
      </top>
      <bottom/>
      <diagonal/>
    </border>
    <border>
      <left style="medium">
        <color auto="1"/>
      </left>
      <right/>
      <top style="thin">
        <color theme="1"/>
      </top>
      <bottom style="medium">
        <color auto="1"/>
      </bottom>
      <diagonal/>
    </border>
    <border>
      <left/>
      <right/>
      <top style="thin">
        <color theme="1"/>
      </top>
      <bottom style="medium">
        <color auto="1"/>
      </bottom>
      <diagonal/>
    </border>
    <border>
      <left/>
      <right style="medium">
        <color auto="1"/>
      </right>
      <top style="thin">
        <color theme="1"/>
      </top>
      <bottom style="medium">
        <color auto="1"/>
      </bottom>
      <diagonal/>
    </border>
    <border>
      <left style="medium">
        <color auto="1"/>
      </left>
      <right/>
      <top/>
      <bottom style="thin">
        <color theme="1"/>
      </bottom>
      <diagonal/>
    </border>
    <border>
      <left/>
      <right/>
      <top/>
      <bottom style="thin">
        <color theme="1"/>
      </bottom>
      <diagonal/>
    </border>
    <border>
      <left/>
      <right style="medium">
        <color auto="1"/>
      </right>
      <top style="thin">
        <color theme="1"/>
      </top>
      <bottom style="thin">
        <color theme="1"/>
      </bottom>
      <diagonal/>
    </border>
    <border>
      <left style="medium">
        <color auto="1"/>
      </left>
      <right/>
      <top style="thin">
        <color theme="1"/>
      </top>
      <bottom/>
      <diagonal/>
    </border>
    <border>
      <left/>
      <right style="medium">
        <color auto="1"/>
      </right>
      <top style="medium">
        <color auto="1"/>
      </top>
      <bottom style="thin">
        <color theme="1"/>
      </bottom>
      <diagonal/>
    </border>
    <border>
      <left/>
      <right/>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theme="4" tint="0.39997558519241921"/>
      </top>
      <bottom style="medium">
        <color auto="1"/>
      </bottom>
      <diagonal/>
    </border>
    <border>
      <left/>
      <right/>
      <top style="thin">
        <color theme="4" tint="0.39997558519241921"/>
      </top>
      <bottom style="medium">
        <color auto="1"/>
      </bottom>
      <diagonal/>
    </border>
    <border>
      <left style="medium">
        <color auto="1"/>
      </left>
      <right/>
      <top style="thin">
        <color theme="4" tint="0.39997558519241921"/>
      </top>
      <bottom/>
      <diagonal/>
    </border>
    <border>
      <left style="medium">
        <color auto="1"/>
      </left>
      <right style="medium">
        <color auto="1"/>
      </right>
      <top style="thin">
        <color theme="4" tint="0.39997558519241921"/>
      </top>
      <bottom style="medium">
        <color auto="1"/>
      </bottom>
      <diagonal/>
    </border>
    <border>
      <left style="medium">
        <color auto="1"/>
      </left>
      <right style="medium">
        <color auto="1"/>
      </right>
      <top style="thin">
        <color theme="4" tint="0.39997558519241921"/>
      </top>
      <bottom/>
      <diagonal/>
    </border>
    <border>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top style="medium">
        <color auto="1"/>
      </top>
      <bottom style="thin">
        <color theme="1"/>
      </bottom>
      <diagonal/>
    </border>
  </borders>
  <cellStyleXfs count="4">
    <xf numFmtId="0" fontId="0" fillId="0" borderId="0"/>
    <xf numFmtId="44" fontId="17" fillId="0" borderId="0" applyFont="0" applyFill="0" applyBorder="0" applyAlignment="0" applyProtection="0"/>
    <xf numFmtId="9" fontId="17" fillId="0" borderId="0" applyFont="0" applyFill="0" applyBorder="0" applyAlignment="0" applyProtection="0"/>
    <xf numFmtId="0" fontId="54" fillId="0" borderId="0" applyNumberFormat="0" applyFill="0" applyBorder="0" applyAlignment="0" applyProtection="0"/>
  </cellStyleXfs>
  <cellXfs count="822">
    <xf numFmtId="0" fontId="0" fillId="0" borderId="0" xfId="0"/>
    <xf numFmtId="0" fontId="3" fillId="3" borderId="0" xfId="0" applyFont="1" applyFill="1" applyProtection="1">
      <protection locked="0"/>
    </xf>
    <xf numFmtId="0" fontId="1" fillId="3" borderId="0" xfId="0" applyFont="1" applyFill="1" applyBorder="1" applyAlignment="1" applyProtection="1">
      <alignment horizontal="left" vertical="top"/>
      <protection locked="0"/>
    </xf>
    <xf numFmtId="0" fontId="4" fillId="6" borderId="1" xfId="0" applyFont="1" applyFill="1" applyBorder="1" applyAlignment="1">
      <alignment horizontal="center" vertical="center"/>
    </xf>
    <xf numFmtId="0" fontId="8" fillId="3" borderId="0" xfId="0" applyFont="1" applyFill="1" applyProtection="1">
      <protection locked="0"/>
    </xf>
    <xf numFmtId="0" fontId="0" fillId="0" borderId="0" xfId="0" applyFill="1" applyBorder="1" applyProtection="1">
      <protection locked="0"/>
    </xf>
    <xf numFmtId="0" fontId="1" fillId="3" borderId="0" xfId="0" applyFont="1" applyFill="1" applyBorder="1" applyProtection="1">
      <protection locked="0"/>
    </xf>
    <xf numFmtId="0" fontId="1" fillId="0" borderId="0" xfId="0" applyFont="1"/>
    <xf numFmtId="0" fontId="1" fillId="7" borderId="22" xfId="0" applyFont="1" applyFill="1" applyBorder="1" applyAlignment="1">
      <alignment horizontal="left"/>
    </xf>
    <xf numFmtId="0" fontId="1" fillId="7" borderId="12" xfId="0" applyFont="1" applyFill="1" applyBorder="1" applyAlignment="1">
      <alignment horizontal="left"/>
    </xf>
    <xf numFmtId="0" fontId="1" fillId="7" borderId="13" xfId="0" applyFont="1" applyFill="1" applyBorder="1" applyAlignment="1">
      <alignment horizontal="left"/>
    </xf>
    <xf numFmtId="0" fontId="1" fillId="7" borderId="5" xfId="0" applyFont="1" applyFill="1" applyBorder="1" applyAlignment="1">
      <alignment horizontal="left"/>
    </xf>
    <xf numFmtId="0" fontId="0" fillId="3" borderId="0" xfId="0" applyFill="1" applyProtection="1">
      <protection locked="0"/>
    </xf>
    <xf numFmtId="0" fontId="20" fillId="4" borderId="3" xfId="0" applyFont="1" applyFill="1" applyBorder="1" applyAlignment="1" applyProtection="1">
      <alignment horizontal="center"/>
      <protection locked="0"/>
    </xf>
    <xf numFmtId="0" fontId="20" fillId="4" borderId="4" xfId="0" applyFont="1" applyFill="1" applyBorder="1" applyAlignment="1" applyProtection="1">
      <alignment horizontal="center"/>
      <protection locked="0"/>
    </xf>
    <xf numFmtId="0" fontId="1" fillId="3" borderId="0" xfId="0" applyFont="1" applyFill="1" applyProtection="1">
      <protection locked="0"/>
    </xf>
    <xf numFmtId="0" fontId="1" fillId="3" borderId="0" xfId="0" applyFont="1" applyFill="1" applyAlignment="1" applyProtection="1">
      <alignment horizontal="center"/>
      <protection locked="0"/>
    </xf>
    <xf numFmtId="0" fontId="1"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vertical="center"/>
      <protection locked="0"/>
    </xf>
    <xf numFmtId="0" fontId="4" fillId="3" borderId="0" xfId="0" applyFont="1" applyFill="1" applyProtection="1">
      <protection locked="0"/>
    </xf>
    <xf numFmtId="0" fontId="0" fillId="0" borderId="0" xfId="0" applyProtection="1">
      <protection locked="0"/>
    </xf>
    <xf numFmtId="0" fontId="4" fillId="3" borderId="0" xfId="0" applyFont="1" applyFill="1" applyBorder="1" applyProtection="1">
      <protection locked="0"/>
    </xf>
    <xf numFmtId="0" fontId="4" fillId="3" borderId="0" xfId="0" applyFont="1" applyFill="1" applyAlignment="1" applyProtection="1">
      <alignment horizontal="center" vertical="center"/>
      <protection locked="0"/>
    </xf>
    <xf numFmtId="0" fontId="0" fillId="3" borderId="0" xfId="0" applyFill="1" applyBorder="1" applyProtection="1">
      <protection locked="0"/>
    </xf>
    <xf numFmtId="0" fontId="4" fillId="2" borderId="1" xfId="0" applyFont="1" applyFill="1" applyBorder="1" applyAlignment="1" applyProtection="1">
      <alignment horizontal="left" vertical="top"/>
      <protection locked="0"/>
    </xf>
    <xf numFmtId="0" fontId="4" fillId="3" borderId="0" xfId="0" applyFont="1" applyFill="1" applyBorder="1" applyAlignment="1" applyProtection="1">
      <protection locked="0"/>
    </xf>
    <xf numFmtId="0" fontId="4" fillId="3" borderId="0" xfId="0" applyFont="1" applyFill="1" applyAlignment="1" applyProtection="1">
      <alignment wrapText="1"/>
      <protection locked="0"/>
    </xf>
    <xf numFmtId="0" fontId="5" fillId="3" borderId="0" xfId="0" applyFont="1" applyFill="1" applyBorder="1" applyAlignment="1" applyProtection="1">
      <alignment horizontal="center"/>
      <protection locked="0"/>
    </xf>
    <xf numFmtId="0" fontId="4" fillId="3" borderId="0" xfId="0" applyFont="1" applyFill="1" applyAlignment="1" applyProtection="1">
      <alignment horizontal="center" wrapText="1"/>
      <protection locked="0"/>
    </xf>
    <xf numFmtId="2" fontId="4" fillId="3" borderId="0" xfId="0" applyNumberFormat="1" applyFont="1" applyFill="1" applyBorder="1" applyAlignment="1" applyProtection="1">
      <alignment horizontal="center"/>
      <protection locked="0"/>
    </xf>
    <xf numFmtId="0" fontId="4" fillId="14" borderId="0" xfId="0" applyFont="1" applyFill="1" applyProtection="1">
      <protection locked="0"/>
    </xf>
    <xf numFmtId="0" fontId="4" fillId="6" borderId="1"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wrapText="1"/>
      <protection locked="0"/>
    </xf>
    <xf numFmtId="0" fontId="21" fillId="3" borderId="0" xfId="0" applyFont="1" applyFill="1" applyProtection="1">
      <protection locked="0"/>
    </xf>
    <xf numFmtId="0" fontId="4" fillId="6" borderId="1" xfId="0" applyFont="1" applyFill="1" applyBorder="1" applyAlignment="1" applyProtection="1">
      <alignment horizontal="center" vertical="center"/>
      <protection locked="0"/>
    </xf>
    <xf numFmtId="0" fontId="4" fillId="0" borderId="0" xfId="0" applyFont="1" applyAlignment="1" applyProtection="1">
      <alignment horizontal="center" vertical="top"/>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9" borderId="5" xfId="0" applyFont="1" applyFill="1" applyBorder="1" applyAlignment="1" applyProtection="1">
      <alignment horizontal="left" vertical="top" wrapText="1"/>
    </xf>
    <xf numFmtId="5" fontId="19" fillId="17" borderId="0" xfId="0" applyNumberFormat="1" applyFont="1" applyFill="1" applyBorder="1" applyAlignment="1" applyProtection="1">
      <alignment horizontal="center"/>
    </xf>
    <xf numFmtId="0" fontId="19" fillId="17" borderId="0" xfId="0" applyFont="1" applyFill="1" applyBorder="1" applyAlignment="1" applyProtection="1">
      <alignment horizontal="center"/>
    </xf>
    <xf numFmtId="37" fontId="19" fillId="0" borderId="0" xfId="0" applyNumberFormat="1" applyFont="1" applyBorder="1" applyAlignment="1" applyProtection="1">
      <alignment horizontal="center"/>
    </xf>
    <xf numFmtId="37" fontId="19" fillId="17" borderId="0" xfId="0" applyNumberFormat="1" applyFont="1" applyFill="1" applyBorder="1" applyAlignment="1" applyProtection="1">
      <alignment horizontal="center"/>
    </xf>
    <xf numFmtId="37" fontId="19" fillId="0" borderId="8" xfId="0" applyNumberFormat="1" applyFont="1" applyBorder="1" applyAlignment="1" applyProtection="1">
      <alignment horizontal="center"/>
    </xf>
    <xf numFmtId="14" fontId="23" fillId="19" borderId="3" xfId="0" applyNumberFormat="1" applyFont="1" applyFill="1" applyBorder="1" applyAlignment="1" applyProtection="1">
      <alignment horizontal="center"/>
    </xf>
    <xf numFmtId="0" fontId="23" fillId="19" borderId="3" xfId="0" applyFont="1" applyFill="1" applyBorder="1" applyAlignment="1" applyProtection="1">
      <alignment horizontal="center"/>
    </xf>
    <xf numFmtId="0" fontId="23" fillId="19" borderId="4" xfId="0" applyFont="1" applyFill="1" applyBorder="1" applyAlignment="1" applyProtection="1">
      <alignment horizontal="center"/>
    </xf>
    <xf numFmtId="0" fontId="19" fillId="17" borderId="14" xfId="0" applyFont="1" applyFill="1" applyBorder="1" applyAlignment="1" applyProtection="1">
      <alignment horizontal="center"/>
    </xf>
    <xf numFmtId="165" fontId="19" fillId="0" borderId="27" xfId="0" applyNumberFormat="1" applyFont="1" applyBorder="1" applyAlignment="1" applyProtection="1">
      <alignment horizontal="center"/>
    </xf>
    <xf numFmtId="0" fontId="19" fillId="0" borderId="27" xfId="0" applyFont="1" applyBorder="1" applyAlignment="1" applyProtection="1">
      <alignment horizontal="center"/>
    </xf>
    <xf numFmtId="37" fontId="19" fillId="17" borderId="27" xfId="0" applyNumberFormat="1" applyFont="1" applyFill="1" applyBorder="1" applyAlignment="1" applyProtection="1">
      <alignment horizontal="center"/>
    </xf>
    <xf numFmtId="37" fontId="19" fillId="0" borderId="27" xfId="0" applyNumberFormat="1" applyFont="1" applyBorder="1" applyAlignment="1" applyProtection="1">
      <alignment horizontal="center"/>
    </xf>
    <xf numFmtId="37" fontId="24" fillId="0" borderId="32" xfId="0" applyNumberFormat="1" applyFont="1" applyBorder="1" applyAlignment="1" applyProtection="1">
      <alignment horizontal="center"/>
    </xf>
    <xf numFmtId="14" fontId="23" fillId="16" borderId="3" xfId="0" applyNumberFormat="1" applyFont="1" applyFill="1" applyBorder="1" applyAlignment="1" applyProtection="1">
      <alignment horizontal="center"/>
    </xf>
    <xf numFmtId="0" fontId="23" fillId="16" borderId="4" xfId="0" applyFont="1" applyFill="1" applyBorder="1" applyProtection="1"/>
    <xf numFmtId="0" fontId="26" fillId="0" borderId="0" xfId="0" applyFont="1" applyFill="1" applyProtection="1">
      <protection locked="0"/>
    </xf>
    <xf numFmtId="0" fontId="26" fillId="0" borderId="0" xfId="0" applyFont="1" applyFill="1" applyBorder="1" applyAlignment="1" applyProtection="1">
      <alignment horizontal="center"/>
      <protection locked="0"/>
    </xf>
    <xf numFmtId="0" fontId="25" fillId="19" borderId="2" xfId="0" applyFont="1" applyFill="1" applyBorder="1" applyProtection="1"/>
    <xf numFmtId="0" fontId="26" fillId="0" borderId="37" xfId="0" applyFont="1" applyBorder="1" applyProtection="1"/>
    <xf numFmtId="0" fontId="26" fillId="17" borderId="37" xfId="0" applyFont="1" applyFill="1" applyBorder="1" applyProtection="1"/>
    <xf numFmtId="0" fontId="25" fillId="0" borderId="31" xfId="0" applyFont="1" applyBorder="1" applyProtection="1"/>
    <xf numFmtId="0" fontId="26" fillId="0" borderId="0" xfId="0" applyFont="1" applyFill="1" applyBorder="1" applyProtection="1">
      <protection locked="0"/>
    </xf>
    <xf numFmtId="0" fontId="34" fillId="0" borderId="0" xfId="0" applyFont="1" applyFill="1" applyBorder="1" applyProtection="1">
      <protection locked="0"/>
    </xf>
    <xf numFmtId="0" fontId="0" fillId="0" borderId="0" xfId="0" applyFill="1" applyProtection="1">
      <protection locked="0"/>
    </xf>
    <xf numFmtId="0" fontId="36" fillId="0" borderId="0" xfId="0" applyFont="1" applyFill="1" applyBorder="1" applyAlignment="1" applyProtection="1">
      <alignment horizontal="center"/>
      <protection locked="0"/>
    </xf>
    <xf numFmtId="166" fontId="32" fillId="0" borderId="0" xfId="0" applyNumberFormat="1" applyFont="1" applyFill="1" applyBorder="1" applyAlignment="1" applyProtection="1">
      <alignment horizontal="center"/>
      <protection locked="0"/>
    </xf>
    <xf numFmtId="3" fontId="26" fillId="0" borderId="0" xfId="0" applyNumberFormat="1" applyFont="1" applyFill="1" applyBorder="1" applyAlignment="1" applyProtection="1">
      <alignment horizontal="center"/>
      <protection locked="0"/>
    </xf>
    <xf numFmtId="167" fontId="26" fillId="0" borderId="0" xfId="0" applyNumberFormat="1" applyFont="1" applyFill="1" applyBorder="1" applyAlignment="1" applyProtection="1">
      <alignment horizontal="center"/>
      <protection locked="0"/>
    </xf>
    <xf numFmtId="168" fontId="33" fillId="0" borderId="0" xfId="0" applyNumberFormat="1" applyFont="1" applyFill="1" applyBorder="1" applyAlignment="1" applyProtection="1">
      <alignment horizontal="center"/>
      <protection locked="0"/>
    </xf>
    <xf numFmtId="0" fontId="0" fillId="0" borderId="0" xfId="0" applyProtection="1"/>
    <xf numFmtId="0" fontId="29" fillId="18" borderId="5" xfId="0" applyFont="1" applyFill="1" applyBorder="1" applyProtection="1"/>
    <xf numFmtId="0" fontId="29" fillId="17" borderId="37" xfId="0" applyFont="1" applyFill="1" applyBorder="1" applyProtection="1"/>
    <xf numFmtId="0" fontId="30" fillId="17" borderId="27" xfId="0" applyFont="1" applyFill="1" applyBorder="1" applyAlignment="1" applyProtection="1">
      <alignment horizontal="center"/>
    </xf>
    <xf numFmtId="0" fontId="30" fillId="17" borderId="30" xfId="0" applyFont="1" applyFill="1" applyBorder="1" applyAlignment="1" applyProtection="1">
      <alignment horizontal="center"/>
    </xf>
    <xf numFmtId="0" fontId="31" fillId="0" borderId="37" xfId="0" applyFont="1" applyBorder="1" applyProtection="1"/>
    <xf numFmtId="166" fontId="32" fillId="0" borderId="27" xfId="0" applyNumberFormat="1" applyFont="1" applyBorder="1" applyAlignment="1" applyProtection="1">
      <alignment horizontal="center"/>
    </xf>
    <xf numFmtId="166" fontId="32" fillId="0" borderId="30" xfId="0" applyNumberFormat="1" applyFont="1" applyBorder="1" applyAlignment="1" applyProtection="1">
      <alignment horizontal="center"/>
    </xf>
    <xf numFmtId="0" fontId="31" fillId="17" borderId="37" xfId="0" applyFont="1" applyFill="1" applyBorder="1" applyProtection="1"/>
    <xf numFmtId="3" fontId="32" fillId="17" borderId="27" xfId="0" applyNumberFormat="1" applyFont="1" applyFill="1" applyBorder="1" applyAlignment="1" applyProtection="1">
      <alignment horizontal="center"/>
    </xf>
    <xf numFmtId="3" fontId="32" fillId="17" borderId="30" xfId="0" applyNumberFormat="1" applyFont="1" applyFill="1" applyBorder="1" applyAlignment="1" applyProtection="1">
      <alignment horizontal="center"/>
    </xf>
    <xf numFmtId="167" fontId="32" fillId="0" borderId="27" xfId="0" applyNumberFormat="1" applyFont="1" applyBorder="1" applyAlignment="1" applyProtection="1">
      <alignment horizontal="center"/>
    </xf>
    <xf numFmtId="167" fontId="32" fillId="0" borderId="30" xfId="0" applyNumberFormat="1" applyFont="1" applyBorder="1" applyAlignment="1" applyProtection="1">
      <alignment horizontal="center"/>
    </xf>
    <xf numFmtId="167" fontId="32" fillId="17" borderId="27" xfId="0" applyNumberFormat="1" applyFont="1" applyFill="1" applyBorder="1" applyAlignment="1" applyProtection="1">
      <alignment horizontal="center"/>
    </xf>
    <xf numFmtId="167" fontId="32" fillId="17" borderId="30" xfId="0" applyNumberFormat="1" applyFont="1" applyFill="1" applyBorder="1" applyAlignment="1" applyProtection="1">
      <alignment horizontal="center"/>
    </xf>
    <xf numFmtId="0" fontId="31" fillId="0" borderId="41" xfId="0" applyFont="1" applyBorder="1" applyProtection="1"/>
    <xf numFmtId="167" fontId="32" fillId="0" borderId="40" xfId="0" applyNumberFormat="1" applyFont="1" applyBorder="1" applyAlignment="1" applyProtection="1">
      <alignment horizontal="center"/>
    </xf>
    <xf numFmtId="167" fontId="32" fillId="0" borderId="42" xfId="0" applyNumberFormat="1" applyFont="1" applyBorder="1" applyAlignment="1" applyProtection="1">
      <alignment horizontal="center"/>
    </xf>
    <xf numFmtId="0" fontId="31" fillId="17" borderId="43" xfId="0" applyFont="1" applyFill="1" applyBorder="1" applyProtection="1"/>
    <xf numFmtId="3" fontId="32" fillId="17" borderId="39" xfId="0" applyNumberFormat="1" applyFont="1" applyFill="1" applyBorder="1" applyAlignment="1" applyProtection="1">
      <alignment horizontal="center"/>
    </xf>
    <xf numFmtId="3" fontId="32" fillId="17" borderId="44" xfId="0" applyNumberFormat="1" applyFont="1" applyFill="1" applyBorder="1" applyAlignment="1" applyProtection="1">
      <alignment horizontal="center"/>
    </xf>
    <xf numFmtId="0" fontId="31" fillId="0" borderId="13" xfId="0" applyFont="1" applyBorder="1" applyProtection="1"/>
    <xf numFmtId="0" fontId="27" fillId="18" borderId="5" xfId="0" applyFont="1" applyFill="1" applyBorder="1" applyAlignment="1" applyProtection="1">
      <alignment horizontal="right"/>
    </xf>
    <xf numFmtId="9" fontId="27" fillId="18" borderId="6" xfId="2" applyFont="1" applyFill="1" applyBorder="1" applyAlignment="1" applyProtection="1">
      <alignment horizontal="center"/>
    </xf>
    <xf numFmtId="9" fontId="27" fillId="18" borderId="7" xfId="2" applyFont="1" applyFill="1" applyBorder="1" applyAlignment="1" applyProtection="1">
      <alignment horizontal="left"/>
    </xf>
    <xf numFmtId="0" fontId="35" fillId="17" borderId="37" xfId="0" applyFont="1" applyFill="1" applyBorder="1" applyProtection="1"/>
    <xf numFmtId="0" fontId="36" fillId="17" borderId="27" xfId="0" applyFont="1" applyFill="1" applyBorder="1" applyAlignment="1" applyProtection="1">
      <alignment horizontal="center"/>
    </xf>
    <xf numFmtId="0" fontId="36" fillId="17" borderId="30" xfId="0" applyFont="1" applyFill="1" applyBorder="1" applyAlignment="1" applyProtection="1">
      <alignment horizontal="center"/>
    </xf>
    <xf numFmtId="0" fontId="37" fillId="0" borderId="37" xfId="0" applyFont="1" applyBorder="1" applyProtection="1"/>
    <xf numFmtId="0" fontId="37" fillId="17" borderId="37" xfId="0" applyFont="1" applyFill="1" applyBorder="1" applyProtection="1"/>
    <xf numFmtId="167" fontId="26" fillId="0" borderId="27" xfId="0" applyNumberFormat="1" applyFont="1" applyBorder="1" applyAlignment="1" applyProtection="1">
      <alignment horizontal="center"/>
    </xf>
    <xf numFmtId="167" fontId="26" fillId="0" borderId="30" xfId="0" applyNumberFormat="1" applyFont="1" applyBorder="1" applyAlignment="1" applyProtection="1">
      <alignment horizontal="center"/>
    </xf>
    <xf numFmtId="0" fontId="37" fillId="0" borderId="31" xfId="0" applyFont="1" applyBorder="1" applyProtection="1"/>
    <xf numFmtId="7" fontId="33" fillId="0" borderId="8" xfId="1" applyNumberFormat="1" applyFont="1" applyBorder="1" applyAlignment="1" applyProtection="1">
      <alignment horizontal="center"/>
    </xf>
    <xf numFmtId="7" fontId="33" fillId="0" borderId="15" xfId="1" applyNumberFormat="1" applyFont="1" applyBorder="1" applyAlignment="1" applyProtection="1">
      <alignment horizontal="center"/>
    </xf>
    <xf numFmtId="8" fontId="33" fillId="0" borderId="32" xfId="0" applyNumberFormat="1" applyFont="1" applyBorder="1" applyAlignment="1" applyProtection="1">
      <alignment horizontal="center"/>
    </xf>
    <xf numFmtId="8" fontId="33" fillId="0" borderId="33" xfId="0" applyNumberFormat="1" applyFont="1" applyBorder="1" applyAlignment="1" applyProtection="1">
      <alignment horizontal="center"/>
    </xf>
    <xf numFmtId="0" fontId="4" fillId="0" borderId="0" xfId="0" applyFont="1" applyProtection="1">
      <protection locked="0"/>
    </xf>
    <xf numFmtId="14" fontId="13" fillId="18" borderId="3" xfId="0" applyNumberFormat="1" applyFont="1" applyFill="1" applyBorder="1" applyAlignment="1" applyProtection="1">
      <alignment horizontal="center"/>
    </xf>
    <xf numFmtId="14" fontId="13" fillId="18" borderId="4" xfId="0" applyNumberFormat="1" applyFont="1" applyFill="1" applyBorder="1" applyAlignment="1" applyProtection="1">
      <alignment horizontal="center"/>
    </xf>
    <xf numFmtId="170" fontId="0" fillId="0" borderId="27" xfId="0" applyNumberFormat="1" applyFont="1" applyBorder="1" applyAlignment="1" applyProtection="1">
      <alignment horizontal="center"/>
    </xf>
    <xf numFmtId="170" fontId="0" fillId="0" borderId="30" xfId="0" applyNumberFormat="1" applyFont="1" applyBorder="1" applyAlignment="1" applyProtection="1">
      <alignment horizontal="center"/>
    </xf>
    <xf numFmtId="170" fontId="0" fillId="17" borderId="27" xfId="0" applyNumberFormat="1" applyFont="1" applyFill="1" applyBorder="1" applyAlignment="1" applyProtection="1">
      <alignment horizontal="center"/>
    </xf>
    <xf numFmtId="170" fontId="0" fillId="17" borderId="30" xfId="0" applyNumberFormat="1" applyFont="1" applyFill="1" applyBorder="1" applyAlignment="1" applyProtection="1">
      <alignment horizontal="center"/>
    </xf>
    <xf numFmtId="170" fontId="0" fillId="0" borderId="32" xfId="0" applyNumberFormat="1" applyFont="1" applyBorder="1" applyAlignment="1" applyProtection="1">
      <alignment horizontal="center"/>
    </xf>
    <xf numFmtId="170" fontId="0" fillId="0" borderId="33" xfId="0" applyNumberFormat="1" applyFont="1" applyBorder="1" applyAlignment="1" applyProtection="1">
      <alignment horizontal="center"/>
    </xf>
    <xf numFmtId="0" fontId="0" fillId="0" borderId="0" xfId="0" applyBorder="1" applyProtection="1">
      <protection locked="0"/>
    </xf>
    <xf numFmtId="44" fontId="0" fillId="0" borderId="0" xfId="0" applyNumberFormat="1" applyProtection="1">
      <protection locked="0"/>
    </xf>
    <xf numFmtId="0" fontId="24" fillId="17" borderId="27" xfId="0" applyFont="1" applyFill="1" applyBorder="1"/>
    <xf numFmtId="0" fontId="0" fillId="17" borderId="27" xfId="0" applyFont="1" applyFill="1" applyBorder="1"/>
    <xf numFmtId="5" fontId="0" fillId="0" borderId="27" xfId="0" applyNumberFormat="1" applyFont="1" applyBorder="1" applyAlignment="1">
      <alignment horizontal="center" vertical="center"/>
    </xf>
    <xf numFmtId="171" fontId="0" fillId="17" borderId="27" xfId="0" applyNumberFormat="1" applyFont="1" applyFill="1" applyBorder="1" applyAlignment="1">
      <alignment horizontal="center"/>
    </xf>
    <xf numFmtId="171" fontId="0" fillId="0" borderId="27" xfId="0" applyNumberFormat="1" applyFont="1" applyBorder="1" applyAlignment="1">
      <alignment horizontal="center"/>
    </xf>
    <xf numFmtId="171" fontId="19" fillId="0" borderId="27" xfId="0" applyNumberFormat="1" applyFont="1" applyBorder="1" applyAlignment="1">
      <alignment horizontal="center"/>
    </xf>
    <xf numFmtId="171" fontId="19" fillId="17" borderId="27" xfId="0" applyNumberFormat="1" applyFont="1" applyFill="1" applyBorder="1" applyAlignment="1">
      <alignment horizontal="center"/>
    </xf>
    <xf numFmtId="171" fontId="24" fillId="17" borderId="27" xfId="0" applyNumberFormat="1" applyFont="1" applyFill="1" applyBorder="1" applyAlignment="1">
      <alignment horizontal="center"/>
    </xf>
    <xf numFmtId="0" fontId="4" fillId="0" borderId="0" xfId="0" applyFont="1" applyProtection="1"/>
    <xf numFmtId="0" fontId="10" fillId="10" borderId="5" xfId="0" applyFont="1" applyFill="1" applyBorder="1" applyProtection="1"/>
    <xf numFmtId="0" fontId="10" fillId="10" borderId="6" xfId="0" applyFont="1" applyFill="1" applyBorder="1" applyAlignment="1" applyProtection="1">
      <alignment vertical="center"/>
    </xf>
    <xf numFmtId="0" fontId="10" fillId="10" borderId="6" xfId="0" applyFont="1" applyFill="1" applyBorder="1" applyAlignment="1" applyProtection="1">
      <alignment horizontal="center" vertical="center"/>
    </xf>
    <xf numFmtId="0" fontId="10" fillId="10" borderId="6" xfId="0" applyFont="1" applyFill="1" applyBorder="1" applyAlignment="1" applyProtection="1">
      <alignment horizontal="center" vertical="center" wrapText="1"/>
    </xf>
    <xf numFmtId="0" fontId="10" fillId="10" borderId="7" xfId="0" applyFont="1" applyFill="1" applyBorder="1" applyAlignment="1" applyProtection="1">
      <alignment horizontal="center" vertical="center" wrapText="1"/>
    </xf>
    <xf numFmtId="0" fontId="9" fillId="9" borderId="5" xfId="0" applyFont="1" applyFill="1" applyBorder="1" applyAlignment="1" applyProtection="1">
      <alignment horizontal="center" vertical="top"/>
    </xf>
    <xf numFmtId="2" fontId="9" fillId="9" borderId="5" xfId="0" applyNumberFormat="1" applyFont="1" applyFill="1" applyBorder="1" applyAlignment="1" applyProtection="1">
      <alignment horizontal="center" vertical="center" wrapText="1"/>
    </xf>
    <xf numFmtId="1" fontId="9" fillId="9" borderId="5" xfId="0" applyNumberFormat="1" applyFont="1" applyFill="1" applyBorder="1" applyAlignment="1" applyProtection="1">
      <alignment horizontal="center" vertical="center" wrapText="1"/>
    </xf>
    <xf numFmtId="0" fontId="9" fillId="9" borderId="9" xfId="0" applyFont="1" applyFill="1" applyBorder="1" applyAlignment="1" applyProtection="1">
      <alignment horizontal="center"/>
    </xf>
    <xf numFmtId="0" fontId="9" fillId="0" borderId="47" xfId="0" applyFont="1" applyBorder="1" applyAlignment="1" applyProtection="1">
      <alignment horizontal="center" vertical="top"/>
    </xf>
    <xf numFmtId="0" fontId="9" fillId="0" borderId="47" xfId="0" applyFont="1" applyBorder="1" applyAlignment="1" applyProtection="1">
      <alignment horizontal="left" vertical="top" wrapText="1"/>
    </xf>
    <xf numFmtId="2" fontId="9" fillId="0" borderId="47" xfId="0" applyNumberFormat="1" applyFont="1" applyBorder="1" applyAlignment="1" applyProtection="1">
      <alignment horizontal="center" vertical="center" wrapText="1"/>
    </xf>
    <xf numFmtId="1" fontId="9" fillId="0" borderId="47" xfId="0" applyNumberFormat="1" applyFont="1" applyBorder="1" applyAlignment="1" applyProtection="1">
      <alignment horizontal="center" vertical="center"/>
    </xf>
    <xf numFmtId="0" fontId="9" fillId="0" borderId="49" xfId="0" applyFont="1" applyBorder="1" applyAlignment="1" applyProtection="1">
      <alignment horizontal="center"/>
    </xf>
    <xf numFmtId="0" fontId="9" fillId="9" borderId="47" xfId="0" applyFont="1" applyFill="1" applyBorder="1" applyAlignment="1" applyProtection="1">
      <alignment horizontal="center" vertical="top"/>
    </xf>
    <xf numFmtId="0" fontId="9" fillId="9" borderId="47" xfId="0" applyFont="1" applyFill="1" applyBorder="1" applyAlignment="1" applyProtection="1">
      <alignment horizontal="left" vertical="top" wrapText="1"/>
    </xf>
    <xf numFmtId="2" fontId="9" fillId="9" borderId="47" xfId="0" applyNumberFormat="1" applyFont="1" applyFill="1" applyBorder="1" applyAlignment="1" applyProtection="1">
      <alignment horizontal="center" vertical="center" wrapText="1"/>
    </xf>
    <xf numFmtId="1" fontId="9" fillId="9" borderId="47" xfId="0" applyNumberFormat="1" applyFont="1" applyFill="1" applyBorder="1" applyAlignment="1" applyProtection="1">
      <alignment horizontal="center" vertical="center"/>
    </xf>
    <xf numFmtId="0" fontId="9" fillId="9" borderId="49" xfId="0" applyFont="1" applyFill="1" applyBorder="1" applyAlignment="1" applyProtection="1">
      <alignment horizontal="center"/>
    </xf>
    <xf numFmtId="0" fontId="9" fillId="0" borderId="45" xfId="0" applyFont="1" applyBorder="1" applyAlignment="1" applyProtection="1">
      <alignment horizontal="center" vertical="top"/>
    </xf>
    <xf numFmtId="0" fontId="9" fillId="0" borderId="45" xfId="0" applyFont="1" applyBorder="1" applyAlignment="1" applyProtection="1">
      <alignment horizontal="left" vertical="top" wrapText="1"/>
    </xf>
    <xf numFmtId="2" fontId="9" fillId="0" borderId="45"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xf>
    <xf numFmtId="0" fontId="9" fillId="0" borderId="48" xfId="0" applyFont="1" applyBorder="1" applyAlignment="1" applyProtection="1">
      <alignment horizontal="center"/>
    </xf>
    <xf numFmtId="2" fontId="9" fillId="9" borderId="9" xfId="0" applyNumberFormat="1" applyFont="1" applyFill="1" applyBorder="1" applyAlignment="1" applyProtection="1">
      <alignment horizontal="center"/>
    </xf>
    <xf numFmtId="1" fontId="9" fillId="0" borderId="47" xfId="0" applyNumberFormat="1" applyFont="1" applyBorder="1" applyAlignment="1" applyProtection="1">
      <alignment horizontal="center" vertical="center" wrapText="1"/>
    </xf>
    <xf numFmtId="2" fontId="9" fillId="0" borderId="49" xfId="0" applyNumberFormat="1" applyFont="1" applyBorder="1" applyAlignment="1" applyProtection="1">
      <alignment horizontal="center"/>
    </xf>
    <xf numFmtId="1" fontId="9" fillId="9" borderId="47" xfId="0" applyNumberFormat="1" applyFont="1" applyFill="1" applyBorder="1" applyAlignment="1" applyProtection="1">
      <alignment horizontal="center" vertical="center" wrapText="1"/>
    </xf>
    <xf numFmtId="2" fontId="9" fillId="9" borderId="49" xfId="0" applyNumberFormat="1" applyFont="1" applyFill="1" applyBorder="1" applyAlignment="1" applyProtection="1">
      <alignment horizontal="center"/>
    </xf>
    <xf numFmtId="1" fontId="9" fillId="0" borderId="45" xfId="0" applyNumberFormat="1" applyFont="1" applyBorder="1" applyAlignment="1" applyProtection="1">
      <alignment horizontal="center" vertical="center" wrapText="1"/>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3" borderId="0" xfId="0" applyFill="1" applyAlignment="1" applyProtection="1">
      <alignment wrapText="1"/>
      <protection locked="0"/>
    </xf>
    <xf numFmtId="0" fontId="0" fillId="0" borderId="0" xfId="0" applyAlignment="1" applyProtection="1">
      <alignment wrapText="1"/>
      <protection locked="0"/>
    </xf>
    <xf numFmtId="0" fontId="19" fillId="21" borderId="0" xfId="0" applyFont="1" applyFill="1" applyBorder="1" applyProtection="1">
      <protection locked="0"/>
    </xf>
    <xf numFmtId="9" fontId="24" fillId="21" borderId="0" xfId="2" applyNumberFormat="1" applyFont="1" applyFill="1" applyBorder="1" applyAlignment="1" applyProtection="1">
      <alignment horizontal="center"/>
      <protection locked="0"/>
    </xf>
    <xf numFmtId="0" fontId="24" fillId="3" borderId="0" xfId="0" applyFont="1" applyFill="1" applyBorder="1" applyProtection="1">
      <protection locked="0"/>
    </xf>
    <xf numFmtId="9" fontId="19" fillId="3" borderId="0" xfId="2" applyNumberFormat="1" applyFont="1" applyFill="1" applyBorder="1" applyAlignment="1" applyProtection="1">
      <alignment horizontal="center"/>
      <protection locked="0"/>
    </xf>
    <xf numFmtId="9" fontId="19" fillId="21" borderId="0" xfId="2" applyNumberFormat="1" applyFont="1" applyFill="1" applyBorder="1" applyAlignment="1" applyProtection="1">
      <alignment horizontal="center"/>
      <protection locked="0"/>
    </xf>
    <xf numFmtId="9" fontId="24" fillId="23" borderId="1" xfId="2" applyNumberFormat="1" applyFont="1" applyFill="1" applyBorder="1" applyAlignment="1" applyProtection="1">
      <alignment horizontal="center" vertical="center"/>
    </xf>
    <xf numFmtId="6" fontId="24" fillId="23" borderId="1" xfId="1" applyNumberFormat="1" applyFont="1" applyFill="1" applyBorder="1" applyAlignment="1" applyProtection="1">
      <alignment horizontal="center" vertical="center"/>
    </xf>
    <xf numFmtId="0" fontId="39" fillId="18" borderId="5" xfId="0" applyFont="1" applyFill="1" applyBorder="1" applyProtection="1"/>
    <xf numFmtId="0" fontId="22" fillId="25" borderId="37" xfId="0" applyFont="1" applyFill="1" applyBorder="1" applyProtection="1"/>
    <xf numFmtId="14" fontId="22" fillId="25" borderId="27" xfId="0" applyNumberFormat="1" applyFont="1" applyFill="1" applyBorder="1" applyAlignment="1" applyProtection="1">
      <alignment horizontal="center"/>
    </xf>
    <xf numFmtId="14" fontId="22" fillId="25" borderId="30" xfId="0" applyNumberFormat="1" applyFont="1" applyFill="1" applyBorder="1" applyAlignment="1" applyProtection="1">
      <alignment horizontal="center"/>
    </xf>
    <xf numFmtId="0" fontId="0" fillId="17" borderId="37" xfId="0" applyFont="1" applyFill="1" applyBorder="1" applyProtection="1"/>
    <xf numFmtId="2" fontId="0" fillId="17" borderId="27" xfId="0" applyNumberFormat="1" applyFont="1" applyFill="1" applyBorder="1" applyAlignment="1" applyProtection="1">
      <alignment horizontal="center"/>
    </xf>
    <xf numFmtId="2" fontId="0" fillId="17" borderId="30" xfId="0" applyNumberFormat="1" applyFont="1" applyFill="1" applyBorder="1" applyAlignment="1" applyProtection="1">
      <alignment horizontal="center"/>
    </xf>
    <xf numFmtId="0" fontId="0" fillId="0" borderId="37" xfId="0" applyFont="1" applyBorder="1" applyProtection="1"/>
    <xf numFmtId="2" fontId="0" fillId="0" borderId="27" xfId="0" applyNumberFormat="1" applyFont="1" applyBorder="1" applyAlignment="1" applyProtection="1">
      <alignment horizontal="center"/>
    </xf>
    <xf numFmtId="2" fontId="0" fillId="0" borderId="30" xfId="0" applyNumberFormat="1" applyFont="1" applyBorder="1" applyAlignment="1" applyProtection="1">
      <alignment horizontal="center"/>
    </xf>
    <xf numFmtId="9" fontId="0" fillId="17" borderId="27" xfId="2" applyNumberFormat="1" applyFont="1" applyFill="1" applyBorder="1" applyAlignment="1" applyProtection="1">
      <alignment horizontal="center"/>
    </xf>
    <xf numFmtId="9" fontId="0" fillId="17" borderId="30" xfId="2" applyNumberFormat="1" applyFont="1" applyFill="1" applyBorder="1" applyAlignment="1" applyProtection="1">
      <alignment horizontal="center"/>
    </xf>
    <xf numFmtId="9" fontId="0" fillId="0" borderId="27" xfId="2" applyNumberFormat="1" applyFont="1" applyBorder="1" applyAlignment="1" applyProtection="1">
      <alignment horizontal="center"/>
    </xf>
    <xf numFmtId="9" fontId="0" fillId="0" borderId="30" xfId="2" applyNumberFormat="1" applyFont="1" applyBorder="1" applyAlignment="1" applyProtection="1">
      <alignment horizontal="center"/>
    </xf>
    <xf numFmtId="0" fontId="0" fillId="0" borderId="31" xfId="0" applyFont="1" applyBorder="1" applyProtection="1"/>
    <xf numFmtId="9" fontId="0" fillId="0" borderId="32" xfId="2" applyNumberFormat="1" applyFont="1" applyBorder="1" applyAlignment="1" applyProtection="1">
      <alignment horizontal="center"/>
    </xf>
    <xf numFmtId="9" fontId="0" fillId="0" borderId="33" xfId="2" applyNumberFormat="1" applyFont="1" applyBorder="1" applyAlignment="1" applyProtection="1">
      <alignment horizontal="center"/>
    </xf>
    <xf numFmtId="0" fontId="4" fillId="0" borderId="0" xfId="0" applyFont="1" applyAlignment="1" applyProtection="1">
      <alignment horizontal="right" vertical="top"/>
      <protection locked="0"/>
    </xf>
    <xf numFmtId="0" fontId="20" fillId="0" borderId="0" xfId="0" applyFont="1" applyAlignment="1" applyProtection="1">
      <alignment horizontal="left" vertical="top" wrapText="1"/>
      <protection locked="0"/>
    </xf>
    <xf numFmtId="0" fontId="0" fillId="0" borderId="0" xfId="0" applyAlignment="1" applyProtection="1">
      <alignment horizontal="right" vertical="top"/>
      <protection locked="0"/>
    </xf>
    <xf numFmtId="0" fontId="18" fillId="10" borderId="5" xfId="0" applyFont="1" applyFill="1" applyBorder="1" applyProtection="1">
      <protection locked="0"/>
    </xf>
    <xf numFmtId="0" fontId="9" fillId="9" borderId="47" xfId="0" applyFont="1" applyFill="1" applyBorder="1" applyAlignment="1" applyProtection="1">
      <alignment horizontal="left"/>
      <protection locked="0"/>
    </xf>
    <xf numFmtId="0" fontId="9" fillId="0" borderId="47" xfId="0" applyFont="1" applyBorder="1" applyAlignment="1" applyProtection="1">
      <alignment horizontal="left"/>
      <protection locked="0"/>
    </xf>
    <xf numFmtId="0" fontId="38" fillId="24" borderId="5" xfId="0" applyFont="1" applyFill="1" applyBorder="1" applyProtection="1">
      <protection locked="0"/>
    </xf>
    <xf numFmtId="0" fontId="38" fillId="24" borderId="13" xfId="0" applyFont="1" applyFill="1" applyBorder="1" applyProtection="1">
      <protection locked="0"/>
    </xf>
    <xf numFmtId="0" fontId="9" fillId="24" borderId="5" xfId="0" applyFont="1" applyFill="1" applyBorder="1" applyProtection="1"/>
    <xf numFmtId="0" fontId="9" fillId="24" borderId="6" xfId="0" applyFont="1" applyFill="1" applyBorder="1" applyProtection="1"/>
    <xf numFmtId="0" fontId="9" fillId="24" borderId="13" xfId="0" applyFont="1" applyFill="1" applyBorder="1" applyProtection="1"/>
    <xf numFmtId="0" fontId="9" fillId="24" borderId="8" xfId="0" applyFont="1" applyFill="1" applyBorder="1" applyProtection="1"/>
    <xf numFmtId="0" fontId="18" fillId="10" borderId="5" xfId="0" applyFont="1" applyFill="1" applyBorder="1" applyProtection="1"/>
    <xf numFmtId="0" fontId="18" fillId="10" borderId="6" xfId="0" applyFont="1" applyFill="1" applyBorder="1" applyProtection="1"/>
    <xf numFmtId="0" fontId="18" fillId="10" borderId="6" xfId="0" applyFont="1" applyFill="1" applyBorder="1" applyAlignment="1" applyProtection="1">
      <alignment horizontal="center" vertical="center"/>
    </xf>
    <xf numFmtId="0" fontId="18" fillId="10" borderId="7" xfId="0" applyFont="1" applyFill="1" applyBorder="1" applyAlignment="1" applyProtection="1">
      <alignment horizontal="center" vertical="center"/>
    </xf>
    <xf numFmtId="0" fontId="9" fillId="9" borderId="47" xfId="0" applyFont="1" applyFill="1" applyBorder="1" applyAlignment="1" applyProtection="1">
      <alignment horizontal="left"/>
    </xf>
    <xf numFmtId="0" fontId="9" fillId="9" borderId="20" xfId="0" applyFont="1" applyFill="1" applyBorder="1" applyAlignment="1" applyProtection="1">
      <alignment horizontal="left" wrapText="1"/>
    </xf>
    <xf numFmtId="2" fontId="9" fillId="9" borderId="20" xfId="0" applyNumberFormat="1"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2" fontId="9" fillId="9" borderId="51" xfId="0" applyNumberFormat="1" applyFont="1" applyFill="1" applyBorder="1" applyAlignment="1" applyProtection="1">
      <alignment horizontal="center" vertical="center"/>
    </xf>
    <xf numFmtId="0" fontId="9" fillId="0" borderId="47" xfId="0" applyFont="1" applyBorder="1" applyAlignment="1" applyProtection="1">
      <alignment horizontal="left"/>
    </xf>
    <xf numFmtId="0" fontId="9" fillId="0" borderId="20" xfId="0" applyFont="1" applyBorder="1" applyAlignment="1" applyProtection="1">
      <alignment horizontal="left" wrapText="1"/>
    </xf>
    <xf numFmtId="2" fontId="9" fillId="0" borderId="20" xfId="0" applyNumberFormat="1" applyFont="1" applyBorder="1" applyAlignment="1" applyProtection="1">
      <alignment horizontal="center" vertical="center"/>
    </xf>
    <xf numFmtId="0" fontId="9" fillId="0" borderId="20" xfId="0" applyFont="1" applyBorder="1" applyAlignment="1" applyProtection="1">
      <alignment horizontal="center" vertical="center"/>
    </xf>
    <xf numFmtId="2" fontId="9" fillId="0" borderId="51" xfId="0" applyNumberFormat="1" applyFont="1" applyBorder="1" applyAlignment="1" applyProtection="1">
      <alignment horizontal="center" vertical="center"/>
    </xf>
    <xf numFmtId="0" fontId="9" fillId="0" borderId="45" xfId="0" applyFont="1" applyBorder="1" applyAlignment="1" applyProtection="1">
      <alignment horizontal="left"/>
    </xf>
    <xf numFmtId="0" fontId="9" fillId="0" borderId="46" xfId="0" applyFont="1" applyBorder="1" applyAlignment="1" applyProtection="1">
      <alignment horizontal="left" wrapText="1"/>
    </xf>
    <xf numFmtId="2" fontId="9" fillId="0" borderId="46" xfId="0" applyNumberFormat="1" applyFont="1" applyBorder="1" applyAlignment="1" applyProtection="1">
      <alignment horizontal="center" vertical="center"/>
    </xf>
    <xf numFmtId="0" fontId="9" fillId="0" borderId="46" xfId="0" applyFont="1" applyBorder="1" applyAlignment="1" applyProtection="1">
      <alignment horizontal="center" vertical="center"/>
    </xf>
    <xf numFmtId="2" fontId="9" fillId="0" borderId="50" xfId="0" applyNumberFormat="1" applyFont="1" applyBorder="1" applyAlignment="1" applyProtection="1">
      <alignment horizontal="center" vertical="center"/>
    </xf>
    <xf numFmtId="0" fontId="10" fillId="10" borderId="6" xfId="0" applyFont="1" applyFill="1" applyBorder="1" applyProtection="1"/>
    <xf numFmtId="0" fontId="10" fillId="10" borderId="7" xfId="0" applyFont="1" applyFill="1" applyBorder="1" applyAlignment="1" applyProtection="1">
      <alignment horizontal="center" vertical="center"/>
    </xf>
    <xf numFmtId="0" fontId="9" fillId="24" borderId="6" xfId="0" applyFont="1" applyFill="1" applyBorder="1" applyAlignment="1" applyProtection="1">
      <alignment horizontal="center"/>
    </xf>
    <xf numFmtId="0" fontId="9" fillId="24" borderId="8" xfId="0" applyFont="1" applyFill="1" applyBorder="1" applyAlignment="1" applyProtection="1">
      <alignment horizontal="center"/>
    </xf>
    <xf numFmtId="0" fontId="9" fillId="9" borderId="47" xfId="0" applyFont="1" applyFill="1" applyBorder="1" applyAlignment="1" applyProtection="1">
      <alignment horizontal="left" vertical="top"/>
    </xf>
    <xf numFmtId="2" fontId="9" fillId="9" borderId="20" xfId="0" applyNumberFormat="1"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0" borderId="47" xfId="0" applyFont="1" applyBorder="1" applyAlignment="1" applyProtection="1">
      <alignment horizontal="left" vertical="top"/>
    </xf>
    <xf numFmtId="2" fontId="9" fillId="0" borderId="20" xfId="0" applyNumberFormat="1"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45" xfId="0" applyFont="1" applyBorder="1" applyAlignment="1" applyProtection="1">
      <alignment horizontal="left" vertical="top"/>
    </xf>
    <xf numFmtId="2" fontId="9" fillId="0" borderId="46" xfId="0" applyNumberFormat="1"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38" fillId="24" borderId="6" xfId="0" applyFont="1" applyFill="1" applyBorder="1" applyProtection="1"/>
    <xf numFmtId="0" fontId="38" fillId="24" borderId="8" xfId="0" applyFont="1" applyFill="1" applyBorder="1" applyProtection="1"/>
    <xf numFmtId="2" fontId="11" fillId="9" borderId="46" xfId="0" applyNumberFormat="1" applyFont="1" applyFill="1" applyBorder="1" applyAlignment="1" applyProtection="1">
      <alignment horizontal="center" vertical="center"/>
    </xf>
    <xf numFmtId="2" fontId="11" fillId="9" borderId="50" xfId="0" applyNumberFormat="1" applyFont="1" applyFill="1" applyBorder="1" applyAlignment="1" applyProtection="1">
      <alignment horizontal="center" vertical="center"/>
    </xf>
    <xf numFmtId="0" fontId="4"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center"/>
    </xf>
    <xf numFmtId="0" fontId="0" fillId="0" borderId="0" xfId="0" applyAlignment="1" applyProtection="1">
      <protection locked="0"/>
    </xf>
    <xf numFmtId="0" fontId="0" fillId="0" borderId="0" xfId="0" applyFill="1" applyProtection="1"/>
    <xf numFmtId="0" fontId="15" fillId="2" borderId="5" xfId="0" applyFont="1" applyFill="1" applyBorder="1" applyProtection="1"/>
    <xf numFmtId="0" fontId="0" fillId="2" borderId="6" xfId="0" applyFill="1" applyBorder="1" applyProtection="1"/>
    <xf numFmtId="0" fontId="15" fillId="2" borderId="5" xfId="0" applyFont="1" applyFill="1" applyBorder="1" applyAlignment="1" applyProtection="1">
      <alignment vertical="center"/>
    </xf>
    <xf numFmtId="0" fontId="15" fillId="2" borderId="6" xfId="0" applyFont="1" applyFill="1" applyBorder="1" applyAlignment="1" applyProtection="1">
      <alignment horizontal="center" vertical="center"/>
    </xf>
    <xf numFmtId="0" fontId="0" fillId="2" borderId="7" xfId="0" applyFill="1" applyBorder="1" applyProtection="1"/>
    <xf numFmtId="0" fontId="16" fillId="2" borderId="12" xfId="0" applyFont="1" applyFill="1" applyBorder="1" applyAlignment="1" applyProtection="1"/>
    <xf numFmtId="0" fontId="16" fillId="2" borderId="0" xfId="0" applyFont="1" applyFill="1" applyBorder="1" applyAlignment="1" applyProtection="1"/>
    <xf numFmtId="0" fontId="0" fillId="2" borderId="0" xfId="0" applyFill="1" applyBorder="1" applyProtection="1"/>
    <xf numFmtId="0" fontId="0" fillId="2" borderId="14" xfId="0" applyFill="1" applyBorder="1" applyProtection="1"/>
    <xf numFmtId="0" fontId="0" fillId="2" borderId="0" xfId="0" applyFill="1" applyBorder="1" applyAlignment="1" applyProtection="1">
      <alignment horizontal="center"/>
    </xf>
    <xf numFmtId="0" fontId="0" fillId="2" borderId="14" xfId="0" applyFill="1" applyBorder="1" applyAlignment="1" applyProtection="1">
      <alignment horizontal="center"/>
    </xf>
    <xf numFmtId="0" fontId="16" fillId="2" borderId="13" xfId="0" applyFont="1" applyFill="1" applyBorder="1" applyAlignment="1" applyProtection="1"/>
    <xf numFmtId="0" fontId="0" fillId="2" borderId="8" xfId="0" applyFill="1" applyBorder="1" applyProtection="1"/>
    <xf numFmtId="0" fontId="13" fillId="2" borderId="8" xfId="0" applyFont="1" applyFill="1" applyBorder="1" applyAlignment="1" applyProtection="1">
      <alignment horizontal="center"/>
    </xf>
    <xf numFmtId="164" fontId="13" fillId="2" borderId="15" xfId="0" applyNumberFormat="1" applyFont="1" applyFill="1" applyBorder="1" applyAlignment="1" applyProtection="1">
      <alignment horizontal="center"/>
    </xf>
    <xf numFmtId="0" fontId="0" fillId="0" borderId="0" xfId="0" applyAlignment="1" applyProtection="1">
      <alignment horizontal="center"/>
    </xf>
    <xf numFmtId="0" fontId="0" fillId="0" borderId="0" xfId="0" applyFill="1" applyBorder="1" applyProtection="1"/>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6" fillId="0" borderId="0" xfId="0" applyFont="1" applyFill="1" applyBorder="1" applyAlignment="1" applyProtection="1"/>
    <xf numFmtId="0" fontId="16" fillId="2" borderId="14" xfId="0" applyFont="1" applyFill="1" applyBorder="1" applyAlignment="1" applyProtection="1">
      <alignment horizontal="center"/>
    </xf>
    <xf numFmtId="0" fontId="0" fillId="2" borderId="12" xfId="0" applyFill="1" applyBorder="1" applyProtection="1"/>
    <xf numFmtId="164" fontId="13" fillId="2" borderId="8" xfId="0" applyNumberFormat="1" applyFont="1" applyFill="1" applyBorder="1" applyAlignment="1" applyProtection="1">
      <alignment horizontal="center"/>
    </xf>
    <xf numFmtId="164" fontId="0" fillId="0" borderId="0" xfId="0" applyNumberFormat="1" applyAlignment="1" applyProtection="1">
      <alignment horizontal="center"/>
    </xf>
    <xf numFmtId="0" fontId="14" fillId="0" borderId="0" xfId="0" applyFont="1" applyProtection="1">
      <protection locked="0"/>
    </xf>
    <xf numFmtId="0" fontId="12" fillId="24" borderId="5" xfId="0" applyFont="1" applyFill="1" applyBorder="1" applyProtection="1"/>
    <xf numFmtId="0" fontId="12" fillId="24" borderId="6" xfId="0" applyFont="1" applyFill="1" applyBorder="1" applyProtection="1"/>
    <xf numFmtId="0" fontId="10" fillId="10" borderId="2" xfId="0" applyFont="1" applyFill="1" applyBorder="1" applyProtection="1"/>
    <xf numFmtId="0" fontId="10" fillId="10" borderId="3" xfId="0" applyFont="1" applyFill="1" applyBorder="1" applyAlignment="1" applyProtection="1">
      <alignment horizontal="center" vertical="center" wrapText="1"/>
    </xf>
    <xf numFmtId="0" fontId="10" fillId="10" borderId="4" xfId="0" applyFont="1" applyFill="1" applyBorder="1" applyAlignment="1" applyProtection="1">
      <alignment horizontal="center" vertical="center" wrapText="1"/>
    </xf>
    <xf numFmtId="0" fontId="9" fillId="9" borderId="12" xfId="0" applyFont="1" applyFill="1" applyBorder="1" applyAlignment="1" applyProtection="1">
      <alignment vertical="top" wrapText="1"/>
    </xf>
    <xf numFmtId="2" fontId="9" fillId="9" borderId="0" xfId="0" applyNumberFormat="1"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2" fontId="9" fillId="9" borderId="14" xfId="0" applyNumberFormat="1" applyFont="1" applyFill="1" applyBorder="1" applyAlignment="1" applyProtection="1">
      <alignment horizontal="center" vertical="center"/>
    </xf>
    <xf numFmtId="0" fontId="9" fillId="0" borderId="47" xfId="0" applyFont="1" applyBorder="1" applyAlignment="1" applyProtection="1">
      <alignment vertical="top" wrapText="1"/>
    </xf>
    <xf numFmtId="0" fontId="9" fillId="9" borderId="47" xfId="0" applyFont="1" applyFill="1" applyBorder="1" applyAlignment="1" applyProtection="1">
      <alignment vertical="top" wrapText="1"/>
    </xf>
    <xf numFmtId="0" fontId="11" fillId="9" borderId="45" xfId="0" applyFont="1" applyFill="1" applyBorder="1" applyProtection="1"/>
    <xf numFmtId="0" fontId="11" fillId="9" borderId="46" xfId="0" applyFont="1" applyFill="1" applyBorder="1" applyAlignment="1" applyProtection="1">
      <alignment horizontal="center" vertical="center"/>
    </xf>
    <xf numFmtId="0" fontId="23" fillId="6" borderId="1" xfId="0" applyFont="1" applyFill="1" applyBorder="1" applyAlignment="1" applyProtection="1">
      <alignment horizontal="center"/>
      <protection locked="0"/>
    </xf>
    <xf numFmtId="0" fontId="42" fillId="3" borderId="0" xfId="0" applyFont="1" applyFill="1" applyProtection="1">
      <protection locked="0"/>
    </xf>
    <xf numFmtId="0" fontId="19" fillId="2" borderId="1" xfId="0" applyFont="1" applyFill="1" applyBorder="1" applyAlignment="1" applyProtection="1">
      <alignment horizontal="left" vertical="top"/>
      <protection locked="0"/>
    </xf>
    <xf numFmtId="0" fontId="19" fillId="13" borderId="1" xfId="0" applyFont="1" applyFill="1" applyBorder="1" applyAlignment="1" applyProtection="1">
      <alignment horizontal="center" vertical="center"/>
      <protection locked="0"/>
    </xf>
    <xf numFmtId="0" fontId="19" fillId="3" borderId="0" xfId="0" applyFont="1" applyFill="1" applyAlignment="1" applyProtection="1">
      <alignment vertical="center"/>
      <protection locked="0"/>
    </xf>
    <xf numFmtId="0" fontId="19" fillId="13" borderId="1" xfId="0" applyFont="1" applyFill="1" applyBorder="1" applyProtection="1">
      <protection locked="0"/>
    </xf>
    <xf numFmtId="0" fontId="19" fillId="7" borderId="1" xfId="0" applyFont="1" applyFill="1" applyBorder="1" applyAlignment="1" applyProtection="1">
      <alignment horizontal="center"/>
      <protection locked="0"/>
    </xf>
    <xf numFmtId="0" fontId="0" fillId="3" borderId="0" xfId="0" applyFont="1" applyFill="1" applyProtection="1">
      <protection locked="0"/>
    </xf>
    <xf numFmtId="0" fontId="19" fillId="13" borderId="1" xfId="0" applyFont="1" applyFill="1" applyBorder="1" applyAlignment="1" applyProtection="1">
      <alignment horizontal="center" wrapText="1"/>
      <protection locked="0"/>
    </xf>
    <xf numFmtId="169" fontId="19" fillId="3" borderId="0" xfId="0" applyNumberFormat="1" applyFont="1" applyFill="1" applyBorder="1" applyAlignment="1" applyProtection="1">
      <alignment horizontal="center"/>
      <protection locked="0"/>
    </xf>
    <xf numFmtId="9" fontId="19" fillId="3" borderId="0" xfId="2" applyFont="1" applyFill="1" applyAlignment="1" applyProtection="1">
      <alignment horizontal="center" vertical="center"/>
      <protection locked="0"/>
    </xf>
    <xf numFmtId="0" fontId="24" fillId="3" borderId="0" xfId="0" applyFont="1" applyFill="1" applyBorder="1" applyAlignment="1" applyProtection="1">
      <alignment horizontal="center" vertical="center"/>
      <protection locked="0"/>
    </xf>
    <xf numFmtId="6" fontId="19" fillId="8" borderId="1" xfId="0" applyNumberFormat="1" applyFont="1" applyFill="1" applyBorder="1" applyAlignment="1" applyProtection="1">
      <alignment horizontal="center" vertical="center"/>
    </xf>
    <xf numFmtId="6" fontId="19" fillId="3" borderId="0" xfId="0" applyNumberFormat="1" applyFont="1" applyFill="1" applyAlignment="1" applyProtection="1">
      <alignment horizontal="center" vertical="center"/>
      <protection locked="0"/>
    </xf>
    <xf numFmtId="14" fontId="19" fillId="3" borderId="0" xfId="0" applyNumberFormat="1" applyFont="1" applyFill="1" applyAlignment="1" applyProtection="1">
      <alignment horizontal="center" vertical="center"/>
      <protection locked="0"/>
    </xf>
    <xf numFmtId="5" fontId="19" fillId="3" borderId="0" xfId="2" applyNumberFormat="1" applyFont="1" applyFill="1" applyAlignment="1" applyProtection="1">
      <alignment horizontal="center" vertical="center"/>
      <protection locked="0"/>
    </xf>
    <xf numFmtId="165" fontId="19" fillId="8" borderId="1" xfId="0" applyNumberFormat="1" applyFont="1" applyFill="1" applyBorder="1" applyAlignment="1" applyProtection="1">
      <alignment horizontal="center" vertical="center"/>
    </xf>
    <xf numFmtId="0" fontId="42" fillId="5" borderId="5" xfId="0" applyFont="1" applyFill="1" applyBorder="1" applyProtection="1">
      <protection locked="0"/>
    </xf>
    <xf numFmtId="0" fontId="42" fillId="5" borderId="6" xfId="0" applyFont="1" applyFill="1" applyBorder="1" applyProtection="1">
      <protection locked="0"/>
    </xf>
    <xf numFmtId="0" fontId="42" fillId="5" borderId="7" xfId="0" applyFont="1" applyFill="1" applyBorder="1" applyProtection="1">
      <protection locked="0"/>
    </xf>
    <xf numFmtId="0" fontId="47" fillId="3" borderId="0" xfId="0" applyFont="1" applyFill="1" applyAlignment="1" applyProtection="1">
      <alignment wrapText="1"/>
      <protection locked="0"/>
    </xf>
    <xf numFmtId="0" fontId="19" fillId="3" borderId="1" xfId="0" applyFont="1" applyFill="1" applyBorder="1" applyProtection="1">
      <protection locked="0"/>
    </xf>
    <xf numFmtId="0" fontId="42" fillId="6" borderId="1" xfId="0" applyFont="1" applyFill="1" applyBorder="1" applyProtection="1">
      <protection locked="0"/>
    </xf>
    <xf numFmtId="0" fontId="19" fillId="6" borderId="9" xfId="0" applyFont="1" applyFill="1" applyBorder="1" applyAlignment="1" applyProtection="1">
      <alignment horizontal="center"/>
      <protection locked="0"/>
    </xf>
    <xf numFmtId="0" fontId="19" fillId="3" borderId="10" xfId="0" applyFont="1" applyFill="1" applyBorder="1" applyAlignment="1" applyProtection="1">
      <alignment horizontal="left" vertical="top"/>
      <protection locked="0"/>
    </xf>
    <xf numFmtId="0" fontId="19" fillId="7" borderId="9"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protection locked="0"/>
    </xf>
    <xf numFmtId="0" fontId="0" fillId="3" borderId="0" xfId="0" applyFont="1" applyFill="1" applyAlignment="1" applyProtection="1">
      <alignment vertical="center"/>
      <protection locked="0"/>
    </xf>
    <xf numFmtId="0" fontId="19" fillId="7" borderId="16" xfId="0" applyFont="1" applyFill="1" applyBorder="1" applyAlignment="1" applyProtection="1">
      <alignment horizontal="center" vertical="center"/>
      <protection locked="0"/>
    </xf>
    <xf numFmtId="0" fontId="19" fillId="7" borderId="10" xfId="0" applyFont="1" applyFill="1" applyBorder="1" applyAlignment="1" applyProtection="1">
      <alignment horizontal="left" vertical="top" wrapText="1"/>
      <protection locked="0"/>
    </xf>
    <xf numFmtId="0" fontId="19" fillId="3" borderId="11" xfId="0" applyFont="1" applyFill="1" applyBorder="1" applyAlignment="1" applyProtection="1">
      <alignment horizontal="left" vertical="top"/>
      <protection locked="0"/>
    </xf>
    <xf numFmtId="0" fontId="19" fillId="7" borderId="11" xfId="0" applyFont="1" applyFill="1" applyBorder="1" applyAlignment="1" applyProtection="1">
      <alignment horizontal="left" vertical="top" wrapText="1"/>
      <protection locked="0"/>
    </xf>
    <xf numFmtId="0" fontId="19" fillId="7" borderId="17" xfId="0" applyFont="1" applyFill="1" applyBorder="1" applyAlignment="1" applyProtection="1">
      <alignment horizontal="center" vertical="center"/>
      <protection locked="0"/>
    </xf>
    <xf numFmtId="0" fontId="19" fillId="6" borderId="1" xfId="0" applyFont="1" applyFill="1" applyBorder="1" applyProtection="1">
      <protection locked="0"/>
    </xf>
    <xf numFmtId="0" fontId="19" fillId="6" borderId="9" xfId="0" applyFont="1" applyFill="1" applyBorder="1" applyAlignment="1" applyProtection="1">
      <alignment horizontal="center" vertical="center"/>
      <protection locked="0"/>
    </xf>
    <xf numFmtId="0" fontId="19" fillId="3" borderId="9" xfId="0" applyFont="1" applyFill="1" applyBorder="1" applyAlignment="1" applyProtection="1">
      <alignment horizontal="left" vertical="top"/>
      <protection locked="0"/>
    </xf>
    <xf numFmtId="0" fontId="19" fillId="3" borderId="0" xfId="0" applyFont="1" applyFill="1" applyAlignment="1" applyProtection="1">
      <alignment horizontal="right"/>
      <protection locked="0"/>
    </xf>
    <xf numFmtId="2" fontId="48" fillId="8" borderId="1" xfId="0" applyNumberFormat="1" applyFont="1" applyFill="1" applyBorder="1" applyAlignment="1" applyProtection="1">
      <alignment horizontal="center" vertical="center"/>
    </xf>
    <xf numFmtId="0" fontId="47" fillId="3" borderId="0" xfId="0" applyFont="1" applyFill="1" applyBorder="1" applyAlignment="1" applyProtection="1">
      <alignment wrapText="1"/>
      <protection locked="0"/>
    </xf>
    <xf numFmtId="0" fontId="42" fillId="6" borderId="9" xfId="0" applyFont="1" applyFill="1" applyBorder="1" applyProtection="1">
      <protection locked="0"/>
    </xf>
    <xf numFmtId="0" fontId="0" fillId="3" borderId="0" xfId="0" applyFont="1" applyFill="1" applyAlignment="1" applyProtection="1">
      <alignment horizontal="center" vertical="center"/>
      <protection locked="0"/>
    </xf>
    <xf numFmtId="0" fontId="19" fillId="3" borderId="12" xfId="0" applyFont="1" applyFill="1" applyBorder="1" applyAlignment="1" applyProtection="1">
      <alignment horizontal="left" vertical="top"/>
      <protection locked="0"/>
    </xf>
    <xf numFmtId="0" fontId="19" fillId="7" borderId="14" xfId="0" applyFont="1" applyFill="1" applyBorder="1" applyAlignment="1" applyProtection="1">
      <alignment horizontal="left" vertical="top" wrapText="1"/>
      <protection locked="0"/>
    </xf>
    <xf numFmtId="2" fontId="19" fillId="7" borderId="16" xfId="0" applyNumberFormat="1"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top"/>
      <protection locked="0"/>
    </xf>
    <xf numFmtId="0" fontId="19" fillId="7" borderId="15" xfId="0" applyFont="1" applyFill="1" applyBorder="1" applyAlignment="1" applyProtection="1">
      <alignment horizontal="left" vertical="top" wrapText="1"/>
      <protection locked="0"/>
    </xf>
    <xf numFmtId="0" fontId="42" fillId="3" borderId="0" xfId="0" applyFont="1" applyFill="1" applyAlignment="1" applyProtection="1">
      <alignment wrapText="1"/>
      <protection locked="0"/>
    </xf>
    <xf numFmtId="0" fontId="19" fillId="6" borderId="1" xfId="0" applyFont="1" applyFill="1" applyBorder="1" applyAlignment="1" applyProtection="1">
      <alignment horizontal="left" vertical="center"/>
      <protection locked="0"/>
    </xf>
    <xf numFmtId="0" fontId="19" fillId="6" borderId="18"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wrapText="1"/>
      <protection locked="0"/>
    </xf>
    <xf numFmtId="0" fontId="0" fillId="3" borderId="0" xfId="0" applyFont="1" applyFill="1" applyAlignment="1" applyProtection="1">
      <alignment horizontal="center" vertical="center" wrapText="1"/>
      <protection locked="0"/>
    </xf>
    <xf numFmtId="0" fontId="42" fillId="7" borderId="9" xfId="0" applyFont="1" applyFill="1" applyBorder="1" applyAlignment="1" applyProtection="1">
      <alignment horizontal="right" vertical="center" wrapText="1"/>
      <protection locked="0"/>
    </xf>
    <xf numFmtId="0" fontId="19" fillId="7" borderId="19" xfId="0" applyFont="1" applyFill="1" applyBorder="1" applyAlignment="1" applyProtection="1">
      <alignment horizontal="center"/>
      <protection locked="0"/>
    </xf>
    <xf numFmtId="0" fontId="42" fillId="7" borderId="10" xfId="0" applyFont="1" applyFill="1" applyBorder="1" applyAlignment="1" applyProtection="1">
      <alignment horizontal="right" vertical="center" wrapText="1"/>
      <protection locked="0"/>
    </xf>
    <xf numFmtId="0" fontId="19" fillId="7" borderId="16" xfId="0" applyFont="1" applyFill="1" applyBorder="1" applyAlignment="1" applyProtection="1">
      <alignment horizontal="center"/>
      <protection locked="0"/>
    </xf>
    <xf numFmtId="0" fontId="42" fillId="7" borderId="11" xfId="0" applyFont="1" applyFill="1" applyBorder="1" applyAlignment="1" applyProtection="1">
      <alignment horizontal="right" vertical="center" wrapText="1"/>
      <protection locked="0"/>
    </xf>
    <xf numFmtId="2" fontId="19" fillId="7" borderId="17" xfId="0" applyNumberFormat="1" applyFont="1" applyFill="1" applyBorder="1" applyAlignment="1" applyProtection="1">
      <alignment horizontal="center"/>
      <protection locked="0"/>
    </xf>
    <xf numFmtId="0" fontId="42" fillId="5" borderId="1" xfId="0" applyFont="1" applyFill="1" applyBorder="1" applyAlignment="1" applyProtection="1">
      <alignment wrapText="1"/>
      <protection locked="0"/>
    </xf>
    <xf numFmtId="0" fontId="42" fillId="5" borderId="1" xfId="0" applyFont="1" applyFill="1" applyBorder="1" applyAlignment="1" applyProtection="1">
      <alignment vertical="top" wrapText="1"/>
      <protection locked="0"/>
    </xf>
    <xf numFmtId="0" fontId="19" fillId="6" borderId="1" xfId="0" applyFont="1" applyFill="1" applyBorder="1" applyAlignment="1" applyProtection="1">
      <alignment vertical="center"/>
      <protection locked="0"/>
    </xf>
    <xf numFmtId="0" fontId="19" fillId="6" borderId="1" xfId="0" applyFont="1" applyFill="1" applyBorder="1" applyAlignment="1" applyProtection="1">
      <alignment horizontal="center" wrapText="1"/>
      <protection locked="0"/>
    </xf>
    <xf numFmtId="0" fontId="19" fillId="7" borderId="21" xfId="0" applyFont="1" applyFill="1" applyBorder="1" applyProtection="1">
      <protection locked="0"/>
    </xf>
    <xf numFmtId="0" fontId="19" fillId="7" borderId="21" xfId="0" applyFont="1" applyFill="1" applyBorder="1" applyAlignment="1" applyProtection="1">
      <alignment horizontal="center"/>
      <protection locked="0"/>
    </xf>
    <xf numFmtId="2" fontId="19" fillId="7" borderId="21" xfId="0" applyNumberFormat="1" applyFont="1" applyFill="1" applyBorder="1" applyAlignment="1" applyProtection="1">
      <alignment horizontal="center"/>
      <protection locked="0"/>
    </xf>
    <xf numFmtId="2" fontId="19" fillId="8" borderId="21" xfId="0" applyNumberFormat="1" applyFont="1" applyFill="1" applyBorder="1" applyAlignment="1" applyProtection="1">
      <alignment horizontal="center"/>
    </xf>
    <xf numFmtId="0" fontId="42" fillId="5" borderId="1" xfId="0" applyFont="1" applyFill="1" applyBorder="1" applyAlignment="1" applyProtection="1">
      <alignment horizontal="left" vertical="top" wrapText="1"/>
      <protection locked="0"/>
    </xf>
    <xf numFmtId="0" fontId="19" fillId="14" borderId="0" xfId="0" applyFont="1" applyFill="1" applyBorder="1" applyAlignment="1" applyProtection="1">
      <alignment horizontal="left" vertical="top"/>
      <protection locked="0"/>
    </xf>
    <xf numFmtId="0" fontId="0" fillId="14" borderId="0" xfId="0" applyFont="1" applyFill="1" applyBorder="1" applyProtection="1">
      <protection locked="0"/>
    </xf>
    <xf numFmtId="0" fontId="19" fillId="14" borderId="0" xfId="0" applyFont="1" applyFill="1" applyProtection="1">
      <protection locked="0"/>
    </xf>
    <xf numFmtId="0" fontId="19" fillId="7" borderId="1" xfId="0" applyFont="1" applyFill="1" applyBorder="1" applyProtection="1">
      <protection locked="0"/>
    </xf>
    <xf numFmtId="0" fontId="19" fillId="6" borderId="1" xfId="0" applyFont="1" applyFill="1" applyBorder="1" applyAlignment="1" applyProtection="1">
      <alignment horizontal="center" vertical="center" wrapText="1"/>
      <protection locked="0"/>
    </xf>
    <xf numFmtId="0" fontId="19" fillId="14" borderId="0" xfId="0" applyFont="1" applyFill="1" applyAlignment="1" applyProtection="1">
      <alignment horizontal="center" vertical="center"/>
      <protection locked="0"/>
    </xf>
    <xf numFmtId="0" fontId="42" fillId="14" borderId="0" xfId="0" applyFont="1" applyFill="1" applyAlignment="1" applyProtection="1">
      <alignment wrapText="1"/>
      <protection locked="0"/>
    </xf>
    <xf numFmtId="0" fontId="42" fillId="14" borderId="0" xfId="0" applyFont="1" applyFill="1" applyProtection="1">
      <protection locked="0"/>
    </xf>
    <xf numFmtId="0" fontId="51" fillId="3" borderId="0" xfId="0" applyFont="1" applyFill="1" applyAlignment="1" applyProtection="1">
      <alignment wrapText="1"/>
      <protection locked="0"/>
    </xf>
    <xf numFmtId="0" fontId="23" fillId="3" borderId="0" xfId="0" applyFont="1" applyFill="1" applyProtection="1">
      <protection locked="0"/>
    </xf>
    <xf numFmtId="0" fontId="42" fillId="7" borderId="9" xfId="0" applyFont="1" applyFill="1" applyBorder="1" applyProtection="1">
      <protection locked="0"/>
    </xf>
    <xf numFmtId="0" fontId="42" fillId="7" borderId="1" xfId="0" applyFont="1" applyFill="1" applyBorder="1" applyAlignment="1" applyProtection="1">
      <alignment horizontal="center"/>
      <protection locked="0"/>
    </xf>
    <xf numFmtId="0" fontId="42" fillId="7" borderId="10" xfId="0" applyFont="1" applyFill="1" applyBorder="1" applyProtection="1">
      <protection locked="0"/>
    </xf>
    <xf numFmtId="0" fontId="42" fillId="7" borderId="11" xfId="0" applyFont="1" applyFill="1" applyBorder="1" applyProtection="1">
      <protection locked="0"/>
    </xf>
    <xf numFmtId="0" fontId="49" fillId="3" borderId="0" xfId="0" applyFont="1" applyFill="1" applyProtection="1">
      <protection locked="0"/>
    </xf>
    <xf numFmtId="0" fontId="19" fillId="13" borderId="18" xfId="0" applyFont="1" applyFill="1" applyBorder="1" applyAlignment="1" applyProtection="1">
      <alignment horizontal="right"/>
      <protection locked="0"/>
    </xf>
    <xf numFmtId="164" fontId="19" fillId="8" borderId="18" xfId="0" applyNumberFormat="1" applyFont="1" applyFill="1" applyBorder="1" applyAlignment="1" applyProtection="1">
      <alignment horizontal="center"/>
    </xf>
    <xf numFmtId="0" fontId="19" fillId="13" borderId="17" xfId="0" applyFont="1" applyFill="1" applyBorder="1" applyAlignment="1" applyProtection="1">
      <alignment horizontal="right"/>
      <protection locked="0"/>
    </xf>
    <xf numFmtId="164" fontId="19" fillId="8" borderId="17" xfId="0" applyNumberFormat="1" applyFont="1" applyFill="1" applyBorder="1" applyAlignment="1" applyProtection="1">
      <alignment horizontal="center"/>
    </xf>
    <xf numFmtId="0" fontId="19" fillId="13" borderId="9" xfId="0" applyFont="1" applyFill="1" applyBorder="1" applyAlignment="1" applyProtection="1">
      <alignment horizontal="right"/>
      <protection locked="0"/>
    </xf>
    <xf numFmtId="0" fontId="19" fillId="7" borderId="18" xfId="0" applyFont="1" applyFill="1" applyBorder="1" applyAlignment="1" applyProtection="1">
      <alignment horizontal="center"/>
      <protection locked="0"/>
    </xf>
    <xf numFmtId="0" fontId="19" fillId="13" borderId="10" xfId="0" applyFont="1" applyFill="1" applyBorder="1" applyAlignment="1" applyProtection="1">
      <alignment horizontal="right"/>
      <protection locked="0"/>
    </xf>
    <xf numFmtId="0" fontId="19" fillId="13" borderId="11" xfId="0" applyFont="1" applyFill="1" applyBorder="1" applyAlignment="1" applyProtection="1">
      <alignment horizontal="right"/>
      <protection locked="0"/>
    </xf>
    <xf numFmtId="0" fontId="19" fillId="8" borderId="18" xfId="0" applyFont="1" applyFill="1" applyBorder="1" applyAlignment="1" applyProtection="1">
      <alignment horizontal="center"/>
    </xf>
    <xf numFmtId="0" fontId="19" fillId="8" borderId="17" xfId="0" applyFont="1" applyFill="1" applyBorder="1" applyAlignment="1" applyProtection="1">
      <alignment horizontal="center"/>
    </xf>
    <xf numFmtId="0" fontId="0" fillId="14" borderId="0" xfId="0" applyFont="1" applyFill="1" applyProtection="1">
      <protection locked="0"/>
    </xf>
    <xf numFmtId="0" fontId="19" fillId="7" borderId="9" xfId="0" applyFont="1" applyFill="1" applyBorder="1" applyProtection="1">
      <protection locked="0"/>
    </xf>
    <xf numFmtId="0" fontId="19" fillId="7" borderId="10" xfId="0" applyFont="1" applyFill="1" applyBorder="1" applyProtection="1">
      <protection locked="0"/>
    </xf>
    <xf numFmtId="0" fontId="19" fillId="7" borderId="11" xfId="0" applyFont="1" applyFill="1" applyBorder="1" applyProtection="1">
      <protection locked="0"/>
    </xf>
    <xf numFmtId="0" fontId="19" fillId="2" borderId="1" xfId="0" applyFont="1" applyFill="1" applyBorder="1" applyAlignment="1" applyProtection="1">
      <alignment horizontal="left"/>
      <protection locked="0"/>
    </xf>
    <xf numFmtId="0" fontId="19" fillId="5" borderId="1" xfId="0" applyFont="1" applyFill="1" applyBorder="1" applyProtection="1">
      <protection locked="0"/>
    </xf>
    <xf numFmtId="0" fontId="19" fillId="3" borderId="0" xfId="0" applyFont="1" applyFill="1" applyAlignment="1" applyProtection="1">
      <alignment horizontal="left"/>
      <protection locked="0"/>
    </xf>
    <xf numFmtId="0" fontId="19" fillId="2" borderId="1" xfId="0" applyFont="1" applyFill="1" applyBorder="1" applyAlignment="1" applyProtection="1">
      <alignment horizontal="left" vertical="center"/>
      <protection locked="0"/>
    </xf>
    <xf numFmtId="0" fontId="19" fillId="7" borderId="9" xfId="0" applyFont="1" applyFill="1" applyBorder="1" applyAlignment="1" applyProtection="1">
      <alignment horizontal="left"/>
      <protection locked="0"/>
    </xf>
    <xf numFmtId="0" fontId="42" fillId="11" borderId="1" xfId="0" applyFont="1" applyFill="1" applyBorder="1" applyProtection="1">
      <protection locked="0"/>
    </xf>
    <xf numFmtId="49" fontId="42" fillId="2" borderId="25" xfId="0" applyNumberFormat="1" applyFont="1" applyFill="1" applyBorder="1" applyAlignment="1" applyProtection="1">
      <alignment vertical="top"/>
      <protection locked="0"/>
    </xf>
    <xf numFmtId="0" fontId="42" fillId="11" borderId="1" xfId="0" applyFont="1" applyFill="1" applyBorder="1" applyAlignment="1" applyProtection="1">
      <alignment wrapText="1"/>
      <protection locked="0"/>
    </xf>
    <xf numFmtId="49" fontId="42" fillId="3" borderId="0" xfId="0" applyNumberFormat="1" applyFont="1" applyFill="1" applyBorder="1" applyAlignment="1" applyProtection="1">
      <alignment vertical="top"/>
      <protection locked="0"/>
    </xf>
    <xf numFmtId="49" fontId="52" fillId="3" borderId="0" xfId="0" applyNumberFormat="1" applyFont="1" applyFill="1" applyBorder="1" applyAlignment="1" applyProtection="1">
      <alignment vertical="top"/>
      <protection locked="0"/>
    </xf>
    <xf numFmtId="0" fontId="53" fillId="3" borderId="0" xfId="0" applyFont="1" applyFill="1" applyAlignment="1" applyProtection="1">
      <alignment wrapText="1"/>
      <protection locked="0"/>
    </xf>
    <xf numFmtId="0" fontId="42"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53" fillId="3" borderId="0" xfId="0" applyFont="1" applyFill="1" applyProtection="1">
      <protection locked="0"/>
    </xf>
    <xf numFmtId="0" fontId="23" fillId="7" borderId="1" xfId="0" applyFont="1" applyFill="1" applyBorder="1" applyAlignment="1" applyProtection="1">
      <alignment horizontal="center" vertical="center" wrapText="1"/>
      <protection locked="0"/>
    </xf>
    <xf numFmtId="0" fontId="42" fillId="3" borderId="0" xfId="0" applyFont="1" applyFill="1" applyAlignment="1" applyProtection="1">
      <alignment vertical="center" wrapText="1"/>
      <protection locked="0"/>
    </xf>
    <xf numFmtId="0" fontId="23" fillId="13" borderId="1" xfId="0" applyFont="1" applyFill="1" applyBorder="1" applyAlignment="1" applyProtection="1">
      <alignment horizontal="center" vertical="center" wrapText="1"/>
      <protection locked="0"/>
    </xf>
    <xf numFmtId="0" fontId="42" fillId="3" borderId="0" xfId="0" applyFont="1" applyFill="1" applyAlignment="1" applyProtection="1">
      <alignment horizontal="center"/>
      <protection locked="0"/>
    </xf>
    <xf numFmtId="0" fontId="19" fillId="8" borderId="0" xfId="0" applyFont="1" applyFill="1" applyAlignment="1" applyProtection="1">
      <alignment horizontal="left" vertical="center" wrapText="1"/>
    </xf>
    <xf numFmtId="0" fontId="42" fillId="7" borderId="1" xfId="0" applyFont="1" applyFill="1" applyBorder="1" applyAlignment="1" applyProtection="1">
      <alignment horizontal="center" vertical="center"/>
      <protection locked="0"/>
    </xf>
    <xf numFmtId="0" fontId="42" fillId="3" borderId="0" xfId="0" applyFont="1" applyFill="1" applyAlignment="1" applyProtection="1">
      <alignment vertical="center"/>
      <protection locked="0"/>
    </xf>
    <xf numFmtId="0" fontId="23" fillId="13" borderId="1" xfId="0" applyFont="1" applyFill="1" applyBorder="1" applyAlignment="1" applyProtection="1">
      <alignment horizontal="center" wrapText="1"/>
      <protection locked="0"/>
    </xf>
    <xf numFmtId="2" fontId="9" fillId="0" borderId="48" xfId="0" applyNumberFormat="1" applyFont="1" applyBorder="1" applyAlignment="1" applyProtection="1">
      <alignment horizontal="center"/>
    </xf>
    <xf numFmtId="0" fontId="42" fillId="7" borderId="21" xfId="0" applyFont="1" applyFill="1" applyBorder="1" applyProtection="1">
      <protection locked="0"/>
    </xf>
    <xf numFmtId="0" fontId="42" fillId="7" borderId="21" xfId="0" applyFont="1" applyFill="1" applyBorder="1" applyAlignment="1" applyProtection="1">
      <alignment horizontal="center"/>
      <protection locked="0"/>
    </xf>
    <xf numFmtId="0" fontId="19" fillId="13" borderId="1" xfId="0" applyFont="1" applyFill="1" applyBorder="1" applyAlignment="1" applyProtection="1">
      <alignment horizontal="left" vertical="center"/>
      <protection locked="0"/>
    </xf>
    <xf numFmtId="0" fontId="19" fillId="5" borderId="1" xfId="0" applyFont="1" applyFill="1" applyBorder="1" applyAlignment="1" applyProtection="1">
      <alignment vertical="center"/>
      <protection locked="0"/>
    </xf>
    <xf numFmtId="0" fontId="9" fillId="9" borderId="2" xfId="0" applyFont="1" applyFill="1" applyBorder="1" applyAlignment="1" applyProtection="1">
      <alignment horizontal="left"/>
      <protection locked="0"/>
    </xf>
    <xf numFmtId="0" fontId="11" fillId="9" borderId="3" xfId="0" applyFont="1" applyFill="1" applyBorder="1" applyAlignment="1" applyProtection="1">
      <alignment horizontal="left" wrapText="1"/>
    </xf>
    <xf numFmtId="2" fontId="9" fillId="9" borderId="3" xfId="0" applyNumberFormat="1" applyFont="1" applyFill="1" applyBorder="1" applyAlignment="1" applyProtection="1">
      <alignment horizontal="center" vertical="center"/>
    </xf>
    <xf numFmtId="0" fontId="9" fillId="9" borderId="3" xfId="0" applyNumberFormat="1" applyFont="1" applyFill="1" applyBorder="1" applyAlignment="1" applyProtection="1">
      <alignment horizontal="center" vertical="center"/>
    </xf>
    <xf numFmtId="2" fontId="11" fillId="9" borderId="3" xfId="0" applyNumberFormat="1" applyFont="1" applyFill="1" applyBorder="1" applyAlignment="1" applyProtection="1">
      <alignment horizontal="center" vertical="center"/>
    </xf>
    <xf numFmtId="2" fontId="11" fillId="9" borderId="4" xfId="0" applyNumberFormat="1" applyFont="1" applyFill="1" applyBorder="1" applyAlignment="1" applyProtection="1">
      <alignment horizontal="center" vertical="center"/>
    </xf>
    <xf numFmtId="1" fontId="0" fillId="17" borderId="27" xfId="0" applyNumberFormat="1" applyFont="1" applyFill="1" applyBorder="1" applyAlignment="1" applyProtection="1">
      <alignment horizontal="center"/>
    </xf>
    <xf numFmtId="1" fontId="0" fillId="17" borderId="30" xfId="0" applyNumberFormat="1" applyFont="1" applyFill="1" applyBorder="1" applyAlignment="1" applyProtection="1">
      <alignment horizontal="center"/>
    </xf>
    <xf numFmtId="169" fontId="19" fillId="3" borderId="0" xfId="0" applyNumberFormat="1" applyFont="1" applyFill="1" applyBorder="1" applyAlignment="1" applyProtection="1">
      <alignment horizontal="center" vertical="center"/>
      <protection locked="0"/>
    </xf>
    <xf numFmtId="5" fontId="0" fillId="17" borderId="6" xfId="0" applyNumberFormat="1" applyFont="1" applyFill="1" applyBorder="1" applyAlignment="1" applyProtection="1">
      <alignment horizontal="center"/>
    </xf>
    <xf numFmtId="5" fontId="0" fillId="17" borderId="7" xfId="0" applyNumberFormat="1" applyFont="1" applyFill="1" applyBorder="1" applyAlignment="1" applyProtection="1">
      <alignment horizontal="center"/>
    </xf>
    <xf numFmtId="14" fontId="39" fillId="18" borderId="6" xfId="0" applyNumberFormat="1" applyFont="1" applyFill="1" applyBorder="1" applyAlignment="1">
      <alignment horizontal="center"/>
    </xf>
    <xf numFmtId="0" fontId="0" fillId="17" borderId="30" xfId="0" applyFont="1" applyFill="1" applyBorder="1"/>
    <xf numFmtId="5" fontId="0" fillId="0" borderId="30" xfId="0" applyNumberFormat="1" applyFont="1" applyBorder="1" applyAlignment="1">
      <alignment horizontal="center" vertical="center"/>
    </xf>
    <xf numFmtId="171" fontId="0" fillId="17" borderId="30" xfId="0" applyNumberFormat="1" applyFont="1" applyFill="1" applyBorder="1" applyAlignment="1">
      <alignment horizontal="center"/>
    </xf>
    <xf numFmtId="171" fontId="0" fillId="0" borderId="30" xfId="0" applyNumberFormat="1" applyFont="1" applyBorder="1" applyAlignment="1">
      <alignment horizontal="center"/>
    </xf>
    <xf numFmtId="171" fontId="19" fillId="0" borderId="30" xfId="0" applyNumberFormat="1" applyFont="1" applyBorder="1" applyAlignment="1">
      <alignment horizontal="center"/>
    </xf>
    <xf numFmtId="171" fontId="19" fillId="17" borderId="30" xfId="0" applyNumberFormat="1" applyFont="1" applyFill="1" applyBorder="1" applyAlignment="1">
      <alignment horizontal="center"/>
    </xf>
    <xf numFmtId="171" fontId="24" fillId="0" borderId="32" xfId="0" applyNumberFormat="1" applyFont="1" applyBorder="1" applyAlignment="1">
      <alignment horizontal="center"/>
    </xf>
    <xf numFmtId="171" fontId="24" fillId="0" borderId="33" xfId="0" applyNumberFormat="1" applyFont="1" applyBorder="1" applyAlignment="1">
      <alignment horizontal="center"/>
    </xf>
    <xf numFmtId="0" fontId="4" fillId="3" borderId="0" xfId="0" applyFont="1" applyFill="1" applyBorder="1" applyAlignment="1" applyProtection="1">
      <alignment wrapText="1"/>
      <protection locked="0"/>
    </xf>
    <xf numFmtId="0" fontId="19" fillId="3" borderId="0" xfId="0" applyFont="1" applyFill="1" applyAlignment="1" applyProtection="1">
      <alignment horizontal="left" vertical="center"/>
      <protection locked="0"/>
    </xf>
    <xf numFmtId="6" fontId="19" fillId="3" borderId="0" xfId="2"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165" fontId="19" fillId="3" borderId="0" xfId="2" applyNumberFormat="1"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Border="1" applyProtection="1">
      <protection locked="0"/>
    </xf>
    <xf numFmtId="0" fontId="19" fillId="13" borderId="2" xfId="0" applyFont="1" applyFill="1" applyBorder="1" applyProtection="1">
      <protection locked="0"/>
    </xf>
    <xf numFmtId="0" fontId="19" fillId="13" borderId="3" xfId="0" applyFont="1" applyFill="1" applyBorder="1" applyProtection="1">
      <protection locked="0"/>
    </xf>
    <xf numFmtId="2" fontId="19" fillId="3" borderId="0" xfId="0" applyNumberFormat="1" applyFont="1" applyFill="1" applyAlignment="1" applyProtection="1">
      <alignment horizontal="center"/>
      <protection locked="0"/>
    </xf>
    <xf numFmtId="0" fontId="19" fillId="3" borderId="0" xfId="0" applyFont="1" applyFill="1" applyAlignment="1" applyProtection="1">
      <alignment horizontal="center"/>
      <protection locked="0"/>
    </xf>
    <xf numFmtId="0" fontId="19" fillId="3" borderId="0" xfId="0" applyFont="1" applyFill="1" applyAlignment="1" applyProtection="1">
      <alignment wrapText="1"/>
      <protection locked="0"/>
    </xf>
    <xf numFmtId="0" fontId="19" fillId="3" borderId="0" xfId="0" applyFont="1" applyFill="1" applyBorder="1" applyAlignment="1" applyProtection="1">
      <alignment horizontal="left" vertical="center"/>
      <protection locked="0"/>
    </xf>
    <xf numFmtId="0" fontId="0" fillId="0" borderId="0" xfId="0" applyProtection="1">
      <protection locked="0"/>
    </xf>
    <xf numFmtId="0" fontId="26" fillId="0" borderId="0" xfId="0" applyFont="1" applyFill="1" applyBorder="1" applyAlignment="1" applyProtection="1">
      <alignment horizontal="center"/>
      <protection locked="0"/>
    </xf>
    <xf numFmtId="0" fontId="28" fillId="18" borderId="28" xfId="0" applyFont="1" applyFill="1" applyBorder="1" applyAlignment="1" applyProtection="1">
      <alignment horizontal="center"/>
    </xf>
    <xf numFmtId="0" fontId="19" fillId="3" borderId="0" xfId="0" applyFont="1" applyFill="1" applyAlignment="1" applyProtection="1">
      <alignment horizontal="center"/>
      <protection locked="0"/>
    </xf>
    <xf numFmtId="0" fontId="20" fillId="4" borderId="3" xfId="0" applyFont="1" applyFill="1" applyBorder="1" applyAlignment="1" applyProtection="1">
      <alignment horizontal="center" vertical="center"/>
      <protection locked="0"/>
    </xf>
    <xf numFmtId="0" fontId="19" fillId="8" borderId="0" xfId="0" applyFont="1" applyFill="1" applyProtection="1"/>
    <xf numFmtId="0" fontId="19" fillId="8" borderId="0" xfId="0" applyFont="1" applyFill="1" applyAlignment="1" applyProtection="1">
      <alignment horizontal="left" wrapText="1"/>
    </xf>
    <xf numFmtId="0" fontId="19" fillId="8" borderId="0" xfId="0" applyFont="1" applyFill="1" applyAlignment="1" applyProtection="1">
      <alignment horizontal="left"/>
    </xf>
    <xf numFmtId="6" fontId="19" fillId="3" borderId="0" xfId="0" applyNumberFormat="1" applyFont="1" applyFill="1" applyBorder="1" applyAlignment="1" applyProtection="1">
      <alignment horizontal="center" vertical="center"/>
      <protection locked="0"/>
    </xf>
    <xf numFmtId="40" fontId="0" fillId="3" borderId="0" xfId="0" applyNumberFormat="1" applyFill="1" applyProtection="1">
      <protection locked="0"/>
    </xf>
    <xf numFmtId="6" fontId="19" fillId="7" borderId="1" xfId="0" applyNumberFormat="1" applyFont="1" applyFill="1" applyBorder="1" applyAlignment="1" applyProtection="1">
      <alignment horizontal="center" vertical="center"/>
      <protection locked="0"/>
    </xf>
    <xf numFmtId="6" fontId="19" fillId="7" borderId="1" xfId="0" applyNumberFormat="1" applyFont="1" applyFill="1" applyBorder="1" applyAlignment="1" applyProtection="1">
      <alignment horizontal="center"/>
      <protection locked="0"/>
    </xf>
    <xf numFmtId="37" fontId="19" fillId="8" borderId="1" xfId="0" applyNumberFormat="1" applyFont="1" applyFill="1" applyBorder="1" applyAlignment="1" applyProtection="1">
      <alignment horizontal="center" vertical="center"/>
    </xf>
    <xf numFmtId="0" fontId="0" fillId="0" borderId="0" xfId="0" applyAlignment="1" applyProtection="1">
      <alignment horizontal="left" vertical="top"/>
      <protection locked="0"/>
    </xf>
    <xf numFmtId="0" fontId="39"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9" fontId="0" fillId="0" borderId="0" xfId="2" applyNumberFormat="1" applyFont="1" applyFill="1" applyBorder="1" applyAlignment="1" applyProtection="1">
      <alignment horizontal="center" vertical="center"/>
      <protection locked="0"/>
    </xf>
    <xf numFmtId="0" fontId="0" fillId="25" borderId="37" xfId="0" applyFont="1" applyFill="1" applyBorder="1" applyProtection="1"/>
    <xf numFmtId="14" fontId="0" fillId="25" borderId="27" xfId="0" applyNumberFormat="1" applyFont="1" applyFill="1" applyBorder="1" applyAlignment="1" applyProtection="1">
      <alignment horizontal="center" vertical="center"/>
    </xf>
    <xf numFmtId="0" fontId="0" fillId="25" borderId="27" xfId="0" applyFont="1" applyFill="1" applyBorder="1" applyAlignment="1" applyProtection="1">
      <alignment horizontal="center" vertical="center"/>
    </xf>
    <xf numFmtId="14" fontId="0" fillId="25" borderId="30" xfId="0" applyNumberFormat="1" applyFont="1" applyFill="1" applyBorder="1" applyAlignment="1" applyProtection="1">
      <alignment horizontal="center" vertical="center"/>
    </xf>
    <xf numFmtId="2" fontId="0" fillId="0" borderId="27" xfId="0" applyNumberFormat="1" applyFont="1" applyBorder="1" applyAlignment="1" applyProtection="1">
      <alignment horizontal="center" vertical="center"/>
    </xf>
    <xf numFmtId="2" fontId="0" fillId="0" borderId="30" xfId="0" applyNumberFormat="1" applyFont="1" applyBorder="1" applyAlignment="1" applyProtection="1">
      <alignment horizontal="center" vertical="center"/>
    </xf>
    <xf numFmtId="2" fontId="0" fillId="17" borderId="27" xfId="0" applyNumberFormat="1" applyFont="1" applyFill="1" applyBorder="1" applyAlignment="1" applyProtection="1">
      <alignment horizontal="center" vertical="center"/>
    </xf>
    <xf numFmtId="2" fontId="0" fillId="17" borderId="30" xfId="0" applyNumberFormat="1" applyFont="1" applyFill="1" applyBorder="1" applyAlignment="1" applyProtection="1">
      <alignment horizontal="center" vertical="center"/>
    </xf>
    <xf numFmtId="1" fontId="0" fillId="0" borderId="27" xfId="0" applyNumberFormat="1" applyFont="1" applyBorder="1" applyAlignment="1" applyProtection="1">
      <alignment horizontal="center" vertical="center"/>
    </xf>
    <xf numFmtId="1" fontId="0" fillId="0" borderId="30" xfId="0" applyNumberFormat="1" applyFont="1" applyBorder="1" applyAlignment="1" applyProtection="1">
      <alignment horizontal="center" vertical="center"/>
    </xf>
    <xf numFmtId="9" fontId="0" fillId="17" borderId="27" xfId="2" applyNumberFormat="1" applyFont="1" applyFill="1" applyBorder="1" applyAlignment="1" applyProtection="1">
      <alignment horizontal="center" vertical="center"/>
    </xf>
    <xf numFmtId="9" fontId="0" fillId="17" borderId="30" xfId="2" applyNumberFormat="1" applyFont="1" applyFill="1" applyBorder="1" applyAlignment="1" applyProtection="1">
      <alignment horizontal="center" vertical="center"/>
    </xf>
    <xf numFmtId="9" fontId="0" fillId="0" borderId="27" xfId="2" applyNumberFormat="1" applyFont="1" applyBorder="1" applyAlignment="1" applyProtection="1">
      <alignment horizontal="center" vertical="center"/>
    </xf>
    <xf numFmtId="9" fontId="0" fillId="0" borderId="30" xfId="2" applyNumberFormat="1" applyFont="1" applyBorder="1" applyAlignment="1" applyProtection="1">
      <alignment horizontal="center" vertical="center"/>
    </xf>
    <xf numFmtId="0" fontId="0" fillId="17" borderId="31" xfId="0" applyFont="1" applyFill="1" applyBorder="1" applyProtection="1"/>
    <xf numFmtId="9" fontId="0" fillId="17" borderId="32" xfId="2" applyNumberFormat="1" applyFont="1" applyFill="1" applyBorder="1" applyAlignment="1" applyProtection="1">
      <alignment horizontal="center" vertical="center"/>
    </xf>
    <xf numFmtId="9" fontId="0" fillId="17" borderId="33" xfId="2" applyNumberFormat="1" applyFont="1" applyFill="1" applyBorder="1" applyAlignment="1" applyProtection="1">
      <alignment horizontal="center" vertical="center"/>
    </xf>
    <xf numFmtId="0" fontId="9" fillId="9" borderId="2" xfId="0" applyFont="1" applyFill="1" applyBorder="1" applyAlignment="1">
      <alignment horizontal="center" vertical="top"/>
    </xf>
    <xf numFmtId="0" fontId="11" fillId="9" borderId="2" xfId="0" applyFont="1" applyFill="1" applyBorder="1" applyAlignment="1">
      <alignment horizontal="left" vertical="top" wrapText="1"/>
    </xf>
    <xf numFmtId="2" fontId="11" fillId="9" borderId="2" xfId="0" applyNumberFormat="1"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0" fontId="10" fillId="10" borderId="5" xfId="0" applyFont="1" applyFill="1" applyBorder="1"/>
    <xf numFmtId="0" fontId="10" fillId="10" borderId="6" xfId="0" applyFont="1" applyFill="1" applyBorder="1" applyAlignment="1">
      <alignment vertical="center"/>
    </xf>
    <xf numFmtId="0" fontId="10" fillId="10" borderId="6" xfId="0" applyFont="1" applyFill="1" applyBorder="1" applyAlignment="1">
      <alignment horizontal="center" vertical="center"/>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9" fillId="9" borderId="5" xfId="0" applyFont="1" applyFill="1" applyBorder="1" applyAlignment="1">
      <alignment horizontal="center" vertical="top"/>
    </xf>
    <xf numFmtId="0" fontId="9" fillId="9" borderId="5" xfId="0" applyFont="1" applyFill="1" applyBorder="1" applyAlignment="1">
      <alignment horizontal="left" vertical="top" wrapText="1"/>
    </xf>
    <xf numFmtId="2" fontId="9" fillId="9" borderId="5"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0" fontId="9" fillId="0" borderId="47" xfId="0" applyFont="1" applyBorder="1" applyAlignment="1">
      <alignment horizontal="center" vertical="top"/>
    </xf>
    <xf numFmtId="0" fontId="9" fillId="9" borderId="47" xfId="0" applyFont="1" applyFill="1" applyBorder="1" applyAlignment="1">
      <alignment horizontal="left" vertical="top" wrapText="1"/>
    </xf>
    <xf numFmtId="2" fontId="9" fillId="9" borderId="47" xfId="0" applyNumberFormat="1" applyFont="1" applyFill="1" applyBorder="1" applyAlignment="1">
      <alignment horizontal="center" vertical="center" wrapText="1"/>
    </xf>
    <xf numFmtId="1" fontId="9" fillId="9" borderId="47" xfId="0" applyNumberFormat="1" applyFont="1" applyFill="1" applyBorder="1" applyAlignment="1">
      <alignment horizontal="center" vertical="center" wrapText="1"/>
    </xf>
    <xf numFmtId="0" fontId="9" fillId="9" borderId="47" xfId="0" applyFont="1" applyFill="1" applyBorder="1" applyAlignment="1">
      <alignment horizontal="center" vertical="top"/>
    </xf>
    <xf numFmtId="2" fontId="9" fillId="9" borderId="9" xfId="0" applyNumberFormat="1" applyFont="1" applyFill="1" applyBorder="1" applyAlignment="1">
      <alignment horizontal="center"/>
    </xf>
    <xf numFmtId="2" fontId="9" fillId="9" borderId="49" xfId="0" applyNumberFormat="1" applyFont="1" applyFill="1" applyBorder="1" applyAlignment="1">
      <alignment horizontal="center"/>
    </xf>
    <xf numFmtId="2" fontId="11" fillId="9" borderId="1" xfId="0" applyNumberFormat="1" applyFont="1" applyFill="1" applyBorder="1" applyAlignment="1">
      <alignment horizontal="center"/>
    </xf>
    <xf numFmtId="0" fontId="9" fillId="0" borderId="47" xfId="0" applyFont="1" applyBorder="1" applyAlignment="1">
      <alignment horizontal="left" vertical="top" wrapText="1"/>
    </xf>
    <xf numFmtId="2" fontId="9" fillId="0" borderId="47" xfId="0" applyNumberFormat="1" applyFont="1" applyBorder="1" applyAlignment="1">
      <alignment horizontal="center" vertical="center" wrapText="1"/>
    </xf>
    <xf numFmtId="1" fontId="9" fillId="0" borderId="47" xfId="0" applyNumberFormat="1" applyFont="1" applyBorder="1" applyAlignment="1">
      <alignment horizontal="center" vertical="center" wrapText="1"/>
    </xf>
    <xf numFmtId="2" fontId="9" fillId="0" borderId="49" xfId="0" applyNumberFormat="1" applyFont="1" applyBorder="1" applyAlignment="1">
      <alignment horizontal="center"/>
    </xf>
    <xf numFmtId="2" fontId="11" fillId="9" borderId="4" xfId="0" applyNumberFormat="1" applyFont="1" applyFill="1" applyBorder="1" applyAlignment="1">
      <alignment horizontal="center"/>
    </xf>
    <xf numFmtId="1" fontId="9" fillId="9" borderId="9" xfId="0" applyNumberFormat="1" applyFont="1" applyFill="1" applyBorder="1" applyAlignment="1">
      <alignment horizontal="center" vertical="center" wrapText="1"/>
    </xf>
    <xf numFmtId="1" fontId="9" fillId="0" borderId="49" xfId="0" applyNumberFormat="1" applyFont="1" applyBorder="1" applyAlignment="1">
      <alignment horizontal="center" vertical="center" wrapText="1"/>
    </xf>
    <xf numFmtId="1" fontId="9" fillId="9" borderId="49"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0" fontId="19" fillId="3" borderId="0" xfId="0" applyFont="1" applyFill="1" applyAlignment="1" applyProtection="1">
      <alignment horizontal="center" vertical="center"/>
      <protection locked="0"/>
    </xf>
    <xf numFmtId="0" fontId="19" fillId="3" borderId="0" xfId="0" applyFont="1" applyFill="1" applyProtection="1">
      <protection locked="0"/>
    </xf>
    <xf numFmtId="0" fontId="19"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0" fillId="0" borderId="0" xfId="0" applyProtection="1">
      <protection locked="0"/>
    </xf>
    <xf numFmtId="0" fontId="19" fillId="5" borderId="1" xfId="0" applyFont="1" applyFill="1" applyBorder="1" applyAlignment="1" applyProtection="1">
      <alignment vertical="center" wrapText="1"/>
      <protection locked="0"/>
    </xf>
    <xf numFmtId="2" fontId="19" fillId="8" borderId="1" xfId="0" applyNumberFormat="1" applyFont="1" applyFill="1" applyBorder="1" applyAlignment="1" applyProtection="1">
      <alignment horizontal="center"/>
    </xf>
    <xf numFmtId="0" fontId="23" fillId="16" borderId="3" xfId="0" applyFont="1" applyFill="1" applyBorder="1" applyProtection="1"/>
    <xf numFmtId="0" fontId="19" fillId="0" borderId="0" xfId="0" applyFont="1" applyFill="1" applyBorder="1" applyAlignment="1" applyProtection="1">
      <alignment horizontal="center"/>
    </xf>
    <xf numFmtId="37" fontId="19" fillId="0" borderId="0" xfId="0" applyNumberFormat="1" applyFont="1" applyFill="1" applyBorder="1" applyAlignment="1" applyProtection="1">
      <alignment horizontal="center"/>
    </xf>
    <xf numFmtId="37" fontId="19" fillId="0" borderId="8" xfId="0" applyNumberFormat="1" applyFont="1" applyFill="1" applyBorder="1" applyAlignment="1" applyProtection="1">
      <alignment horizontal="center"/>
    </xf>
    <xf numFmtId="0" fontId="19" fillId="0" borderId="8" xfId="0" applyFont="1" applyFill="1" applyBorder="1" applyAlignment="1" applyProtection="1">
      <alignment horizontal="center"/>
    </xf>
    <xf numFmtId="0" fontId="19" fillId="26" borderId="27" xfId="0" applyFont="1" applyFill="1" applyBorder="1" applyAlignment="1" applyProtection="1">
      <alignment horizontal="center"/>
    </xf>
    <xf numFmtId="0" fontId="19" fillId="0" borderId="32" xfId="0" applyFont="1" applyBorder="1" applyAlignment="1" applyProtection="1">
      <alignment horizontal="center"/>
    </xf>
    <xf numFmtId="10" fontId="19" fillId="17" borderId="14" xfId="2" applyNumberFormat="1" applyFont="1" applyFill="1" applyBorder="1" applyAlignment="1" applyProtection="1">
      <alignment horizontal="center"/>
    </xf>
    <xf numFmtId="10" fontId="19" fillId="0" borderId="14" xfId="2" applyNumberFormat="1" applyFont="1" applyFill="1" applyBorder="1" applyAlignment="1" applyProtection="1">
      <alignment horizontal="center"/>
    </xf>
    <xf numFmtId="10" fontId="19" fillId="0" borderId="15" xfId="2" applyNumberFormat="1" applyFont="1" applyFill="1" applyBorder="1" applyAlignment="1" applyProtection="1">
      <alignment horizontal="center"/>
    </xf>
    <xf numFmtId="9" fontId="19" fillId="0" borderId="30" xfId="2" applyFont="1" applyBorder="1" applyAlignment="1" applyProtection="1">
      <alignment horizontal="center"/>
    </xf>
    <xf numFmtId="9" fontId="19" fillId="26" borderId="30" xfId="2" applyFont="1" applyFill="1" applyBorder="1" applyAlignment="1" applyProtection="1">
      <alignment horizontal="center"/>
    </xf>
    <xf numFmtId="9" fontId="19" fillId="0" borderId="33" xfId="2" applyFont="1" applyBorder="1" applyAlignment="1" applyProtection="1">
      <alignment horizontal="center"/>
    </xf>
    <xf numFmtId="0" fontId="10" fillId="10" borderId="1" xfId="0" applyFont="1" applyFill="1" applyBorder="1" applyAlignment="1">
      <alignment horizontal="center" vertical="center"/>
    </xf>
    <xf numFmtId="2" fontId="9" fillId="9" borderId="7" xfId="0" applyNumberFormat="1" applyFont="1" applyFill="1" applyBorder="1" applyAlignment="1">
      <alignment horizontal="center"/>
    </xf>
    <xf numFmtId="2" fontId="9" fillId="0" borderId="51" xfId="0" applyNumberFormat="1" applyFont="1" applyBorder="1" applyAlignment="1">
      <alignment horizontal="center"/>
    </xf>
    <xf numFmtId="2" fontId="9" fillId="9" borderId="51" xfId="0" applyNumberFormat="1" applyFont="1" applyFill="1" applyBorder="1" applyAlignment="1">
      <alignment horizontal="center"/>
    </xf>
    <xf numFmtId="0" fontId="10" fillId="10" borderId="9" xfId="0" applyFont="1" applyFill="1" applyBorder="1" applyAlignment="1">
      <alignment horizontal="center" vertical="center" wrapText="1"/>
    </xf>
    <xf numFmtId="2" fontId="9" fillId="9" borderId="10" xfId="0" applyNumberFormat="1" applyFont="1" applyFill="1" applyBorder="1" applyAlignment="1">
      <alignment horizontal="center" vertical="center" wrapText="1"/>
    </xf>
    <xf numFmtId="2" fontId="9" fillId="0" borderId="49" xfId="0" applyNumberFormat="1" applyFont="1" applyBorder="1" applyAlignment="1">
      <alignment horizontal="center" vertical="center" wrapText="1"/>
    </xf>
    <xf numFmtId="2" fontId="9" fillId="3" borderId="49" xfId="0" applyNumberFormat="1" applyFont="1" applyFill="1" applyBorder="1" applyAlignment="1">
      <alignment horizontal="center" vertical="center" wrapText="1"/>
    </xf>
    <xf numFmtId="2" fontId="9" fillId="9" borderId="49" xfId="0" applyNumberFormat="1" applyFont="1" applyFill="1" applyBorder="1" applyAlignment="1">
      <alignment horizontal="center" vertical="center" wrapText="1"/>
    </xf>
    <xf numFmtId="2" fontId="11" fillId="9" borderId="1" xfId="0" applyNumberFormat="1" applyFont="1" applyFill="1" applyBorder="1" applyAlignment="1">
      <alignment horizontal="center" vertical="center" wrapText="1"/>
    </xf>
    <xf numFmtId="10" fontId="19" fillId="7" borderId="14" xfId="0" applyNumberFormat="1" applyFont="1" applyFill="1" applyBorder="1" applyAlignment="1" applyProtection="1">
      <alignment horizontal="left" vertical="top" wrapText="1"/>
      <protection locked="0"/>
    </xf>
    <xf numFmtId="0" fontId="19"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protection locked="0"/>
    </xf>
    <xf numFmtId="0" fontId="19" fillId="6" borderId="4"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42" fillId="5" borderId="2" xfId="0" applyFont="1" applyFill="1" applyBorder="1" applyAlignment="1" applyProtection="1">
      <alignment horizontal="left" vertical="top" wrapText="1"/>
      <protection locked="0"/>
    </xf>
    <xf numFmtId="0" fontId="42" fillId="5" borderId="3" xfId="0" applyFont="1" applyFill="1" applyBorder="1" applyAlignment="1" applyProtection="1">
      <alignment horizontal="left" vertical="top" wrapText="1"/>
      <protection locked="0"/>
    </xf>
    <xf numFmtId="0" fontId="42" fillId="5" borderId="4" xfId="0" applyFont="1" applyFill="1" applyBorder="1" applyAlignment="1" applyProtection="1">
      <alignment horizontal="left" vertical="top" wrapText="1"/>
      <protection locked="0"/>
    </xf>
    <xf numFmtId="0" fontId="42" fillId="5" borderId="2" xfId="0" applyFont="1" applyFill="1" applyBorder="1" applyAlignment="1" applyProtection="1">
      <alignment vertical="top" wrapText="1"/>
      <protection locked="0"/>
    </xf>
    <xf numFmtId="0" fontId="42" fillId="5" borderId="3" xfId="0" applyFont="1" applyFill="1" applyBorder="1" applyAlignment="1" applyProtection="1">
      <alignment vertical="top" wrapText="1"/>
      <protection locked="0"/>
    </xf>
    <xf numFmtId="0" fontId="42" fillId="5" borderId="4" xfId="0" applyFont="1" applyFill="1" applyBorder="1" applyAlignment="1" applyProtection="1">
      <alignment vertical="top" wrapText="1"/>
      <protection locked="0"/>
    </xf>
    <xf numFmtId="0" fontId="42" fillId="5" borderId="2" xfId="0" applyFont="1" applyFill="1" applyBorder="1" applyAlignment="1" applyProtection="1">
      <alignment wrapText="1"/>
      <protection locked="0"/>
    </xf>
    <xf numFmtId="0" fontId="42" fillId="5" borderId="3" xfId="0" applyFont="1" applyFill="1" applyBorder="1" applyAlignment="1" applyProtection="1">
      <alignment wrapText="1"/>
      <protection locked="0"/>
    </xf>
    <xf numFmtId="0" fontId="42" fillId="5" borderId="4" xfId="0" applyFont="1" applyFill="1" applyBorder="1" applyAlignment="1" applyProtection="1">
      <alignment wrapText="1"/>
      <protection locked="0"/>
    </xf>
    <xf numFmtId="0" fontId="5" fillId="3" borderId="8" xfId="0" applyFont="1" applyFill="1" applyBorder="1" applyAlignment="1" applyProtection="1">
      <alignment horizontal="center"/>
      <protection locked="0"/>
    </xf>
    <xf numFmtId="0" fontId="19" fillId="5" borderId="2" xfId="0" applyFont="1" applyFill="1" applyBorder="1" applyAlignment="1" applyProtection="1">
      <alignment vertical="top" wrapText="1"/>
      <protection locked="0"/>
    </xf>
    <xf numFmtId="0" fontId="19" fillId="5" borderId="3" xfId="0" applyFont="1" applyFill="1" applyBorder="1" applyAlignment="1" applyProtection="1">
      <alignment vertical="top" wrapText="1"/>
      <protection locked="0"/>
    </xf>
    <xf numFmtId="0" fontId="19" fillId="5" borderId="4" xfId="0" applyFont="1" applyFill="1" applyBorder="1" applyAlignment="1" applyProtection="1">
      <alignment vertical="top" wrapText="1"/>
      <protection locked="0"/>
    </xf>
    <xf numFmtId="0" fontId="19" fillId="3" borderId="0" xfId="0" applyFont="1" applyFill="1" applyAlignment="1" applyProtection="1">
      <alignment wrapText="1"/>
      <protection locked="0"/>
    </xf>
    <xf numFmtId="0" fontId="19" fillId="13" borderId="2" xfId="0" applyFont="1" applyFill="1" applyBorder="1" applyAlignment="1" applyProtection="1">
      <alignment wrapText="1"/>
      <protection locked="0"/>
    </xf>
    <xf numFmtId="0" fontId="19" fillId="13" borderId="3" xfId="0" applyFont="1" applyFill="1" applyBorder="1" applyAlignment="1" applyProtection="1">
      <alignment wrapText="1"/>
      <protection locked="0"/>
    </xf>
    <xf numFmtId="0" fontId="19" fillId="13" borderId="4" xfId="0" applyFont="1" applyFill="1" applyBorder="1" applyAlignment="1" applyProtection="1">
      <alignment wrapText="1"/>
      <protection locked="0"/>
    </xf>
    <xf numFmtId="0" fontId="19" fillId="13" borderId="5" xfId="0" applyFont="1" applyFill="1" applyBorder="1" applyAlignment="1" applyProtection="1">
      <alignment horizontal="center" vertical="center" wrapText="1"/>
      <protection locked="0"/>
    </xf>
    <xf numFmtId="0" fontId="19" fillId="13" borderId="6" xfId="0" applyFont="1" applyFill="1" applyBorder="1" applyAlignment="1" applyProtection="1">
      <alignment horizontal="center" vertical="center" wrapText="1"/>
      <protection locked="0"/>
    </xf>
    <xf numFmtId="0" fontId="19" fillId="13" borderId="7" xfId="0" applyFont="1" applyFill="1" applyBorder="1" applyAlignment="1" applyProtection="1">
      <alignment horizontal="center" vertical="center" wrapText="1"/>
      <protection locked="0"/>
    </xf>
    <xf numFmtId="0" fontId="19" fillId="13" borderId="12" xfId="0" applyFont="1" applyFill="1" applyBorder="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19" fillId="13" borderId="14" xfId="0" applyFont="1" applyFill="1" applyBorder="1" applyAlignment="1" applyProtection="1">
      <alignment horizontal="center" vertical="center" wrapText="1"/>
      <protection locked="0"/>
    </xf>
    <xf numFmtId="0" fontId="19" fillId="13" borderId="13" xfId="0" applyFont="1" applyFill="1" applyBorder="1" applyAlignment="1" applyProtection="1">
      <alignment horizontal="center" vertical="center" wrapText="1"/>
      <protection locked="0"/>
    </xf>
    <xf numFmtId="0" fontId="19" fillId="13" borderId="8" xfId="0" applyFont="1" applyFill="1" applyBorder="1" applyAlignment="1" applyProtection="1">
      <alignment horizontal="center" vertical="center" wrapText="1"/>
      <protection locked="0"/>
    </xf>
    <xf numFmtId="0" fontId="19" fillId="13" borderId="15" xfId="0" applyFont="1" applyFill="1" applyBorder="1" applyAlignment="1" applyProtection="1">
      <alignment horizontal="center" vertical="center" wrapText="1"/>
      <protection locked="0"/>
    </xf>
    <xf numFmtId="0" fontId="19" fillId="13" borderId="2" xfId="0" applyFont="1" applyFill="1" applyBorder="1" applyAlignment="1" applyProtection="1">
      <alignment vertical="center" wrapText="1"/>
      <protection locked="0"/>
    </xf>
    <xf numFmtId="0" fontId="19" fillId="13" borderId="3" xfId="0" applyFont="1" applyFill="1" applyBorder="1" applyAlignment="1" applyProtection="1">
      <alignment vertical="center" wrapText="1"/>
      <protection locked="0"/>
    </xf>
    <xf numFmtId="0" fontId="19" fillId="13" borderId="4" xfId="0" applyFont="1" applyFill="1" applyBorder="1" applyAlignment="1" applyProtection="1">
      <alignment vertical="center" wrapText="1"/>
      <protection locked="0"/>
    </xf>
    <xf numFmtId="0" fontId="19" fillId="3" borderId="0" xfId="0" applyFont="1" applyFill="1" applyAlignment="1" applyProtection="1">
      <alignment vertical="center" wrapText="1"/>
      <protection locked="0"/>
    </xf>
    <xf numFmtId="0" fontId="19" fillId="13" borderId="2" xfId="0" applyFont="1" applyFill="1" applyBorder="1" applyAlignment="1" applyProtection="1">
      <alignment horizontal="left" vertical="center" wrapText="1"/>
      <protection locked="0"/>
    </xf>
    <xf numFmtId="0" fontId="19" fillId="13" borderId="3" xfId="0" applyFont="1" applyFill="1" applyBorder="1" applyAlignment="1" applyProtection="1">
      <alignment horizontal="left" vertical="center" wrapText="1"/>
      <protection locked="0"/>
    </xf>
    <xf numFmtId="0" fontId="19" fillId="13" borderId="4" xfId="0" applyFont="1" applyFill="1" applyBorder="1" applyAlignment="1" applyProtection="1">
      <alignment horizontal="left" vertical="center" wrapText="1"/>
      <protection locked="0"/>
    </xf>
    <xf numFmtId="0" fontId="19" fillId="3" borderId="0" xfId="0" applyFont="1" applyFill="1" applyAlignment="1" applyProtection="1">
      <alignment horizontal="center" vertical="center" wrapText="1"/>
      <protection locked="0"/>
    </xf>
    <xf numFmtId="0" fontId="45" fillId="3" borderId="5" xfId="0" applyFont="1" applyFill="1" applyBorder="1" applyAlignment="1" applyProtection="1">
      <alignment horizontal="center" vertical="center" wrapText="1"/>
      <protection locked="0"/>
    </xf>
    <xf numFmtId="0" fontId="45" fillId="3" borderId="6" xfId="0" applyFont="1" applyFill="1" applyBorder="1" applyAlignment="1" applyProtection="1">
      <alignment horizontal="center" vertical="center" wrapText="1"/>
      <protection locked="0"/>
    </xf>
    <xf numFmtId="0" fontId="45" fillId="3" borderId="7" xfId="0" applyFont="1" applyFill="1" applyBorder="1" applyAlignment="1" applyProtection="1">
      <alignment horizontal="center" vertical="center" wrapText="1"/>
      <protection locked="0"/>
    </xf>
    <xf numFmtId="0" fontId="45" fillId="3" borderId="12"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locked="0"/>
    </xf>
    <xf numFmtId="0" fontId="45" fillId="3" borderId="14" xfId="0" applyFont="1" applyFill="1" applyBorder="1" applyAlignment="1" applyProtection="1">
      <alignment horizontal="center" vertical="center" wrapText="1"/>
      <protection locked="0"/>
    </xf>
    <xf numFmtId="0" fontId="45" fillId="3" borderId="13" xfId="0" applyFont="1" applyFill="1" applyBorder="1" applyAlignment="1" applyProtection="1">
      <alignment horizontal="center" vertical="center" wrapText="1"/>
      <protection locked="0"/>
    </xf>
    <xf numFmtId="0" fontId="45" fillId="3" borderId="8" xfId="0" applyFont="1" applyFill="1" applyBorder="1" applyAlignment="1" applyProtection="1">
      <alignment horizontal="center" vertical="center" wrapText="1"/>
      <protection locked="0"/>
    </xf>
    <xf numFmtId="0" fontId="45" fillId="3" borderId="15" xfId="0" applyFont="1" applyFill="1" applyBorder="1" applyAlignment="1" applyProtection="1">
      <alignment horizontal="center" vertical="center" wrapText="1"/>
      <protection locked="0"/>
    </xf>
    <xf numFmtId="0" fontId="19" fillId="13" borderId="2" xfId="0" applyFont="1" applyFill="1" applyBorder="1" applyAlignment="1" applyProtection="1">
      <alignment horizontal="center" vertical="center"/>
      <protection locked="0"/>
    </xf>
    <xf numFmtId="0" fontId="19" fillId="13" borderId="4" xfId="0" applyFont="1" applyFill="1" applyBorder="1" applyAlignment="1" applyProtection="1">
      <alignment horizontal="center" vertical="center"/>
      <protection locked="0"/>
    </xf>
    <xf numFmtId="6" fontId="19" fillId="7" borderId="2" xfId="0" applyNumberFormat="1" applyFont="1" applyFill="1" applyBorder="1" applyAlignment="1" applyProtection="1">
      <alignment horizontal="center" vertical="center"/>
      <protection locked="0"/>
    </xf>
    <xf numFmtId="6" fontId="19" fillId="7" borderId="4" xfId="0" applyNumberFormat="1" applyFont="1" applyFill="1" applyBorder="1" applyAlignment="1" applyProtection="1">
      <alignment horizontal="center" vertical="center"/>
      <protection locked="0"/>
    </xf>
    <xf numFmtId="6" fontId="19" fillId="3" borderId="3" xfId="0" applyNumberFormat="1" applyFont="1" applyFill="1" applyBorder="1" applyAlignment="1" applyProtection="1">
      <alignment horizontal="center" vertical="center"/>
      <protection locked="0"/>
    </xf>
    <xf numFmtId="0" fontId="19" fillId="13" borderId="2"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protection locked="0"/>
    </xf>
    <xf numFmtId="6" fontId="19" fillId="3" borderId="6" xfId="0" applyNumberFormat="1" applyFont="1" applyFill="1" applyBorder="1" applyAlignment="1" applyProtection="1">
      <alignment horizontal="center" vertical="center"/>
      <protection locked="0"/>
    </xf>
    <xf numFmtId="6" fontId="19" fillId="3" borderId="0" xfId="0" applyNumberFormat="1" applyFont="1" applyFill="1" applyBorder="1" applyAlignment="1" applyProtection="1">
      <alignment horizontal="center" vertical="center"/>
      <protection locked="0"/>
    </xf>
    <xf numFmtId="6" fontId="19" fillId="3" borderId="8"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42" fillId="11" borderId="2" xfId="0" applyFont="1" applyFill="1" applyBorder="1" applyAlignment="1" applyProtection="1">
      <alignment horizontal="left" vertical="top" wrapText="1"/>
      <protection locked="0"/>
    </xf>
    <xf numFmtId="0" fontId="42" fillId="11" borderId="3" xfId="0" applyFont="1" applyFill="1" applyBorder="1" applyAlignment="1" applyProtection="1">
      <alignment horizontal="left" vertical="top" wrapText="1"/>
      <protection locked="0"/>
    </xf>
    <xf numFmtId="0" fontId="42" fillId="11" borderId="4" xfId="0" applyFont="1" applyFill="1" applyBorder="1" applyAlignment="1" applyProtection="1">
      <alignment horizontal="left" vertical="top" wrapText="1"/>
      <protection locked="0"/>
    </xf>
    <xf numFmtId="0" fontId="19" fillId="20" borderId="2" xfId="0" applyFont="1" applyFill="1" applyBorder="1" applyAlignment="1" applyProtection="1">
      <alignment horizontal="center" vertical="center"/>
      <protection locked="0"/>
    </xf>
    <xf numFmtId="0" fontId="19" fillId="20" borderId="4" xfId="0" applyFont="1" applyFill="1" applyBorder="1" applyAlignment="1" applyProtection="1">
      <alignment horizontal="center" vertical="center"/>
      <protection locked="0"/>
    </xf>
    <xf numFmtId="14" fontId="19" fillId="8" borderId="2" xfId="0" applyNumberFormat="1" applyFont="1" applyFill="1" applyBorder="1" applyAlignment="1" applyProtection="1">
      <alignment horizontal="center" vertical="center"/>
    </xf>
    <xf numFmtId="0" fontId="19" fillId="8" borderId="4" xfId="0" applyFont="1" applyFill="1" applyBorder="1" applyAlignment="1" applyProtection="1">
      <alignment horizontal="center" vertical="center"/>
    </xf>
    <xf numFmtId="0" fontId="19" fillId="13" borderId="2" xfId="0" applyFont="1" applyFill="1" applyBorder="1" applyAlignment="1" applyProtection="1">
      <alignment horizontal="center"/>
      <protection locked="0"/>
    </xf>
    <xf numFmtId="0" fontId="19" fillId="13" borderId="3" xfId="0" applyFont="1" applyFill="1" applyBorder="1" applyAlignment="1" applyProtection="1">
      <alignment horizontal="center"/>
      <protection locked="0"/>
    </xf>
    <xf numFmtId="0" fontId="19" fillId="13" borderId="4" xfId="0" applyFont="1" applyFill="1" applyBorder="1" applyAlignment="1" applyProtection="1">
      <alignment horizontal="center"/>
      <protection locked="0"/>
    </xf>
    <xf numFmtId="14" fontId="19" fillId="7" borderId="2" xfId="0" applyNumberFormat="1" applyFont="1" applyFill="1" applyBorder="1" applyAlignment="1" applyProtection="1">
      <alignment horizontal="center" vertical="center"/>
      <protection locked="0"/>
    </xf>
    <xf numFmtId="14" fontId="19" fillId="7" borderId="4" xfId="0" applyNumberFormat="1" applyFont="1" applyFill="1" applyBorder="1" applyAlignment="1" applyProtection="1">
      <alignment horizontal="center" vertical="center"/>
      <protection locked="0"/>
    </xf>
    <xf numFmtId="0" fontId="44" fillId="3" borderId="5" xfId="0" applyFont="1" applyFill="1" applyBorder="1" applyAlignment="1" applyProtection="1">
      <alignment horizontal="center" vertical="center"/>
      <protection locked="0"/>
    </xf>
    <xf numFmtId="0" fontId="44" fillId="3" borderId="6" xfId="0" applyFont="1" applyFill="1" applyBorder="1" applyAlignment="1" applyProtection="1">
      <alignment horizontal="center" vertical="center"/>
      <protection locked="0"/>
    </xf>
    <xf numFmtId="0" fontId="44" fillId="3" borderId="7" xfId="0" applyFont="1" applyFill="1" applyBorder="1" applyAlignment="1" applyProtection="1">
      <alignment horizontal="center" vertical="center"/>
      <protection locked="0"/>
    </xf>
    <xf numFmtId="0" fontId="44" fillId="3" borderId="13" xfId="0" applyFont="1" applyFill="1" applyBorder="1" applyAlignment="1" applyProtection="1">
      <alignment horizontal="center" vertical="center"/>
      <protection locked="0"/>
    </xf>
    <xf numFmtId="0" fontId="44" fillId="3" borderId="8" xfId="0" applyFont="1" applyFill="1" applyBorder="1" applyAlignment="1" applyProtection="1">
      <alignment horizontal="center" vertical="center"/>
      <protection locked="0"/>
    </xf>
    <xf numFmtId="0" fontId="44" fillId="3" borderId="15"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38" fontId="19" fillId="3" borderId="3" xfId="0" applyNumberFormat="1" applyFont="1" applyFill="1" applyBorder="1" applyAlignment="1" applyProtection="1">
      <alignment horizontal="center" vertical="center"/>
      <protection locked="0"/>
    </xf>
    <xf numFmtId="38" fontId="19" fillId="7" borderId="2" xfId="0" applyNumberFormat="1" applyFont="1" applyFill="1" applyBorder="1" applyAlignment="1" applyProtection="1">
      <alignment horizontal="center" vertical="center"/>
      <protection locked="0"/>
    </xf>
    <xf numFmtId="38" fontId="19" fillId="7" borderId="4" xfId="0" applyNumberFormat="1" applyFont="1" applyFill="1" applyBorder="1" applyAlignment="1" applyProtection="1">
      <alignment horizontal="center" vertical="center"/>
      <protection locked="0"/>
    </xf>
    <xf numFmtId="38" fontId="19" fillId="0" borderId="2" xfId="0" applyNumberFormat="1" applyFont="1" applyFill="1" applyBorder="1" applyAlignment="1" applyProtection="1">
      <alignment horizontal="center" vertical="center"/>
    </xf>
    <xf numFmtId="38" fontId="19" fillId="0" borderId="4" xfId="0" applyNumberFormat="1" applyFont="1" applyFill="1" applyBorder="1" applyAlignment="1" applyProtection="1">
      <alignment horizontal="center" vertical="center"/>
    </xf>
    <xf numFmtId="0" fontId="19" fillId="13" borderId="2" xfId="0" applyFont="1" applyFill="1" applyBorder="1" applyAlignment="1" applyProtection="1">
      <alignment horizontal="left" vertical="center"/>
      <protection locked="0"/>
    </xf>
    <xf numFmtId="0" fontId="19" fillId="13" borderId="3" xfId="0" applyFont="1" applyFill="1" applyBorder="1" applyAlignment="1" applyProtection="1">
      <alignment horizontal="left" vertical="center"/>
      <protection locked="0"/>
    </xf>
    <xf numFmtId="0" fontId="19" fillId="13" borderId="4" xfId="0" applyFont="1" applyFill="1" applyBorder="1" applyAlignment="1" applyProtection="1">
      <alignment horizontal="left" vertical="center"/>
      <protection locked="0"/>
    </xf>
    <xf numFmtId="40" fontId="19" fillId="0" borderId="2" xfId="0" applyNumberFormat="1" applyFont="1" applyFill="1" applyBorder="1" applyAlignment="1" applyProtection="1">
      <alignment horizontal="center" vertical="center"/>
    </xf>
    <xf numFmtId="40" fontId="19" fillId="0" borderId="4" xfId="0" applyNumberFormat="1" applyFont="1" applyFill="1" applyBorder="1" applyAlignment="1" applyProtection="1">
      <alignment horizontal="center" vertical="center"/>
    </xf>
    <xf numFmtId="0" fontId="19" fillId="3" borderId="8" xfId="0" applyFont="1" applyFill="1" applyBorder="1" applyAlignment="1" applyProtection="1">
      <alignment horizontal="center" vertical="center"/>
      <protection locked="0"/>
    </xf>
    <xf numFmtId="6" fontId="19" fillId="3" borderId="0" xfId="0" applyNumberFormat="1" applyFont="1" applyFill="1" applyAlignment="1" applyProtection="1">
      <alignment horizontal="center" vertical="center"/>
      <protection locked="0"/>
    </xf>
    <xf numFmtId="0" fontId="42" fillId="13" borderId="2" xfId="0" applyFont="1" applyFill="1" applyBorder="1" applyAlignment="1" applyProtection="1">
      <alignment horizontal="center"/>
      <protection locked="0"/>
    </xf>
    <xf numFmtId="0" fontId="42" fillId="13" borderId="3" xfId="0" applyFont="1" applyFill="1" applyBorder="1" applyAlignment="1" applyProtection="1">
      <alignment horizontal="center"/>
      <protection locked="0"/>
    </xf>
    <xf numFmtId="0" fontId="42" fillId="13" borderId="4" xfId="0" applyFont="1" applyFill="1" applyBorder="1" applyAlignment="1" applyProtection="1">
      <alignment horizontal="center"/>
      <protection locked="0"/>
    </xf>
    <xf numFmtId="0" fontId="42" fillId="13" borderId="2" xfId="0" applyFont="1" applyFill="1" applyBorder="1" applyAlignment="1" applyProtection="1">
      <alignment horizontal="center" wrapText="1"/>
      <protection locked="0"/>
    </xf>
    <xf numFmtId="0" fontId="42" fillId="13" borderId="3" xfId="0" applyFont="1" applyFill="1" applyBorder="1" applyAlignment="1" applyProtection="1">
      <alignment horizontal="center" wrapText="1"/>
      <protection locked="0"/>
    </xf>
    <xf numFmtId="0" fontId="42" fillId="13" borderId="4" xfId="0" applyFont="1" applyFill="1" applyBorder="1" applyAlignment="1" applyProtection="1">
      <alignment horizontal="center" wrapText="1"/>
      <protection locked="0"/>
    </xf>
    <xf numFmtId="38" fontId="19" fillId="3" borderId="6" xfId="0" applyNumberFormat="1" applyFont="1" applyFill="1" applyBorder="1" applyAlignment="1" applyProtection="1">
      <alignment horizontal="center" vertical="center"/>
      <protection locked="0"/>
    </xf>
    <xf numFmtId="38" fontId="19" fillId="8" borderId="2" xfId="0" applyNumberFormat="1" applyFont="1" applyFill="1" applyBorder="1" applyAlignment="1" applyProtection="1">
      <alignment horizontal="center" vertical="center"/>
    </xf>
    <xf numFmtId="38" fontId="19" fillId="8" borderId="4" xfId="0" applyNumberFormat="1" applyFont="1" applyFill="1" applyBorder="1" applyAlignment="1" applyProtection="1">
      <alignment horizontal="center" vertical="center"/>
    </xf>
    <xf numFmtId="0" fontId="19" fillId="7" borderId="2" xfId="0" applyFont="1" applyFill="1" applyBorder="1" applyAlignment="1" applyProtection="1">
      <alignment horizontal="center"/>
      <protection locked="0"/>
    </xf>
    <xf numFmtId="0" fontId="19" fillId="7" borderId="3" xfId="0" applyFont="1" applyFill="1" applyBorder="1" applyAlignment="1" applyProtection="1">
      <alignment horizontal="center"/>
      <protection locked="0"/>
    </xf>
    <xf numFmtId="0" fontId="19" fillId="7" borderId="4" xfId="0" applyFont="1" applyFill="1" applyBorder="1" applyAlignment="1" applyProtection="1">
      <alignment horizontal="center"/>
      <protection locked="0"/>
    </xf>
    <xf numFmtId="40" fontId="19" fillId="7" borderId="2" xfId="0" applyNumberFormat="1" applyFont="1" applyFill="1" applyBorder="1" applyAlignment="1" applyProtection="1">
      <alignment horizontal="center" vertical="center"/>
      <protection locked="0"/>
    </xf>
    <xf numFmtId="40" fontId="19" fillId="7" borderId="4" xfId="0" applyNumberFormat="1" applyFont="1" applyFill="1" applyBorder="1" applyAlignment="1" applyProtection="1">
      <alignment horizontal="center" vertical="center"/>
      <protection locked="0"/>
    </xf>
    <xf numFmtId="0" fontId="19" fillId="3" borderId="6" xfId="0" applyFont="1" applyFill="1" applyBorder="1" applyProtection="1">
      <protection locked="0"/>
    </xf>
    <xf numFmtId="38" fontId="1" fillId="0" borderId="2" xfId="0" applyNumberFormat="1" applyFont="1" applyFill="1" applyBorder="1" applyAlignment="1" applyProtection="1">
      <alignment horizontal="center" vertical="center"/>
    </xf>
    <xf numFmtId="38" fontId="1" fillId="0" borderId="4" xfId="0" applyNumberFormat="1" applyFont="1" applyFill="1" applyBorder="1" applyAlignment="1" applyProtection="1">
      <alignment horizontal="center" vertical="center"/>
    </xf>
    <xf numFmtId="0" fontId="19" fillId="3" borderId="0"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protection locked="0"/>
    </xf>
    <xf numFmtId="0" fontId="19" fillId="3" borderId="0" xfId="0" applyFont="1" applyFill="1" applyAlignment="1" applyProtection="1">
      <alignment horizontal="center"/>
      <protection locked="0"/>
    </xf>
    <xf numFmtId="0" fontId="19" fillId="3" borderId="0" xfId="0" applyFont="1" applyFill="1" applyBorder="1" applyAlignment="1" applyProtection="1">
      <alignment horizontal="center"/>
      <protection locked="0"/>
    </xf>
    <xf numFmtId="1" fontId="19" fillId="8" borderId="2" xfId="0" applyNumberFormat="1" applyFont="1" applyFill="1" applyBorder="1" applyAlignment="1" applyProtection="1">
      <alignment horizontal="center" vertical="center"/>
    </xf>
    <xf numFmtId="1" fontId="19" fillId="8" borderId="4" xfId="0" applyNumberFormat="1" applyFont="1" applyFill="1" applyBorder="1" applyAlignment="1" applyProtection="1">
      <alignment horizontal="center" vertical="center"/>
    </xf>
    <xf numFmtId="0" fontId="19" fillId="13" borderId="3" xfId="0" applyFont="1" applyFill="1" applyBorder="1" applyProtection="1">
      <protection locked="0"/>
    </xf>
    <xf numFmtId="0" fontId="19" fillId="13" borderId="4" xfId="0" applyFont="1" applyFill="1" applyBorder="1" applyProtection="1">
      <protection locked="0"/>
    </xf>
    <xf numFmtId="0" fontId="19" fillId="11" borderId="2" xfId="0" applyFont="1" applyFill="1" applyBorder="1" applyAlignment="1" applyProtection="1">
      <alignment wrapText="1"/>
      <protection locked="0"/>
    </xf>
    <xf numFmtId="0" fontId="19" fillId="11" borderId="3" xfId="0" applyFont="1" applyFill="1" applyBorder="1" applyAlignment="1" applyProtection="1">
      <alignment wrapText="1"/>
      <protection locked="0"/>
    </xf>
    <xf numFmtId="0" fontId="19" fillId="11" borderId="4" xfId="0" applyFont="1" applyFill="1" applyBorder="1" applyAlignment="1" applyProtection="1">
      <alignment wrapText="1"/>
      <protection locked="0"/>
    </xf>
    <xf numFmtId="0" fontId="19" fillId="13" borderId="3" xfId="0" applyFont="1" applyFill="1" applyBorder="1" applyAlignment="1" applyProtection="1">
      <alignment horizontal="center" vertical="center"/>
      <protection locked="0"/>
    </xf>
    <xf numFmtId="169" fontId="19" fillId="7" borderId="2" xfId="0" applyNumberFormat="1" applyFont="1" applyFill="1" applyBorder="1" applyAlignment="1" applyProtection="1">
      <alignment horizontal="center" vertical="center"/>
      <protection locked="0"/>
    </xf>
    <xf numFmtId="169" fontId="19" fillId="7" borderId="4" xfId="0" applyNumberFormat="1" applyFont="1" applyFill="1" applyBorder="1" applyAlignment="1" applyProtection="1">
      <alignment horizontal="center" vertical="center"/>
      <protection locked="0"/>
    </xf>
    <xf numFmtId="0" fontId="19" fillId="13" borderId="2" xfId="0" applyFont="1" applyFill="1" applyBorder="1" applyProtection="1">
      <protection locked="0"/>
    </xf>
    <xf numFmtId="1" fontId="19" fillId="3" borderId="0" xfId="0" applyNumberFormat="1" applyFont="1" applyFill="1" applyAlignment="1" applyProtection="1">
      <alignment horizontal="center" vertical="center"/>
      <protection locked="0"/>
    </xf>
    <xf numFmtId="0" fontId="19" fillId="3" borderId="0" xfId="0" applyFont="1" applyFill="1" applyAlignment="1" applyProtection="1">
      <alignment horizontal="center" vertical="center"/>
      <protection locked="0"/>
    </xf>
    <xf numFmtId="8" fontId="19" fillId="7" borderId="2" xfId="0" applyNumberFormat="1" applyFont="1" applyFill="1" applyBorder="1" applyAlignment="1" applyProtection="1">
      <alignment horizontal="center" vertical="center"/>
      <protection locked="0"/>
    </xf>
    <xf numFmtId="8" fontId="19" fillId="7" borderId="4" xfId="0" applyNumberFormat="1" applyFont="1" applyFill="1" applyBorder="1" applyAlignment="1" applyProtection="1">
      <alignment horizontal="center" vertical="center"/>
      <protection locked="0"/>
    </xf>
    <xf numFmtId="8" fontId="19" fillId="3" borderId="0" xfId="0" applyNumberFormat="1" applyFont="1" applyFill="1" applyAlignment="1" applyProtection="1">
      <alignment horizontal="center" vertical="center"/>
      <protection locked="0"/>
    </xf>
    <xf numFmtId="0" fontId="19" fillId="11" borderId="2" xfId="0" applyFont="1" applyFill="1" applyBorder="1" applyAlignment="1" applyProtection="1">
      <alignment horizontal="left" vertical="top" wrapText="1"/>
      <protection locked="0"/>
    </xf>
    <xf numFmtId="0" fontId="19" fillId="11" borderId="3" xfId="0" applyFont="1" applyFill="1" applyBorder="1" applyAlignment="1" applyProtection="1">
      <alignment horizontal="left" vertical="top" wrapText="1"/>
      <protection locked="0"/>
    </xf>
    <xf numFmtId="0" fontId="19" fillId="11" borderId="4" xfId="0" applyFont="1" applyFill="1" applyBorder="1" applyAlignment="1" applyProtection="1">
      <alignment horizontal="left" vertical="top" wrapText="1"/>
      <protection locked="0"/>
    </xf>
    <xf numFmtId="0" fontId="19" fillId="11" borderId="2" xfId="0" applyFont="1" applyFill="1" applyBorder="1" applyAlignment="1" applyProtection="1">
      <alignment horizontal="left" wrapText="1"/>
      <protection locked="0"/>
    </xf>
    <xf numFmtId="0" fontId="19" fillId="11" borderId="3" xfId="0" applyFont="1" applyFill="1" applyBorder="1" applyAlignment="1" applyProtection="1">
      <alignment horizontal="left" wrapText="1"/>
      <protection locked="0"/>
    </xf>
    <xf numFmtId="0" fontId="19" fillId="11" borderId="4" xfId="0" applyFont="1" applyFill="1" applyBorder="1" applyAlignment="1" applyProtection="1">
      <alignment horizontal="left" wrapText="1"/>
      <protection locked="0"/>
    </xf>
    <xf numFmtId="0" fontId="19" fillId="11" borderId="2" xfId="0" applyFont="1" applyFill="1" applyBorder="1" applyAlignment="1" applyProtection="1">
      <alignment vertical="top" wrapText="1"/>
      <protection locked="0"/>
    </xf>
    <xf numFmtId="0" fontId="19" fillId="11" borderId="3" xfId="0" applyFont="1" applyFill="1" applyBorder="1" applyAlignment="1" applyProtection="1">
      <alignment vertical="top" wrapText="1"/>
      <protection locked="0"/>
    </xf>
    <xf numFmtId="0" fontId="19" fillId="11" borderId="4" xfId="0" applyFont="1" applyFill="1" applyBorder="1" applyAlignment="1" applyProtection="1">
      <alignment vertical="top" wrapText="1"/>
      <protection locked="0"/>
    </xf>
    <xf numFmtId="0" fontId="17" fillId="15" borderId="2" xfId="3" applyFont="1" applyFill="1" applyBorder="1" applyAlignment="1" applyProtection="1">
      <alignment horizontal="center" vertical="center"/>
      <protection locked="0"/>
    </xf>
    <xf numFmtId="0" fontId="17" fillId="15" borderId="4" xfId="3" applyFont="1" applyFill="1" applyBorder="1" applyAlignment="1" applyProtection="1">
      <alignment horizontal="center" vertical="center"/>
      <protection locked="0"/>
    </xf>
    <xf numFmtId="0" fontId="19" fillId="3" borderId="6" xfId="0" applyFont="1" applyFill="1" applyBorder="1" applyAlignment="1" applyProtection="1">
      <alignment horizontal="center"/>
      <protection locked="0"/>
    </xf>
    <xf numFmtId="0" fontId="19" fillId="3" borderId="0" xfId="0" applyFont="1" applyFill="1" applyProtection="1">
      <protection locked="0"/>
    </xf>
    <xf numFmtId="2" fontId="19" fillId="3" borderId="0" xfId="0" applyNumberFormat="1" applyFont="1" applyFill="1" applyAlignment="1" applyProtection="1">
      <alignment horizontal="center"/>
      <protection locked="0"/>
    </xf>
    <xf numFmtId="2" fontId="19" fillId="7" borderId="2" xfId="0" applyNumberFormat="1" applyFont="1" applyFill="1" applyBorder="1" applyAlignment="1" applyProtection="1">
      <alignment horizontal="center"/>
      <protection locked="0"/>
    </xf>
    <xf numFmtId="2" fontId="19" fillId="7" borderId="4" xfId="0" applyNumberFormat="1" applyFont="1" applyFill="1" applyBorder="1" applyAlignment="1" applyProtection="1">
      <alignment horizontal="center"/>
      <protection locked="0"/>
    </xf>
    <xf numFmtId="0" fontId="19" fillId="13" borderId="2" xfId="0" applyFont="1" applyFill="1" applyBorder="1" applyAlignment="1" applyProtection="1">
      <alignment horizontal="left"/>
      <protection locked="0"/>
    </xf>
    <xf numFmtId="0" fontId="19" fillId="13" borderId="3"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8" fontId="19" fillId="8" borderId="2" xfId="0" applyNumberFormat="1" applyFont="1" applyFill="1" applyBorder="1" applyAlignment="1" applyProtection="1">
      <alignment horizontal="center"/>
    </xf>
    <xf numFmtId="8" fontId="19" fillId="8" borderId="4" xfId="0" applyNumberFormat="1" applyFont="1" applyFill="1" applyBorder="1" applyAlignment="1" applyProtection="1">
      <alignment horizontal="center"/>
    </xf>
    <xf numFmtId="2" fontId="19" fillId="8" borderId="2" xfId="0" applyNumberFormat="1" applyFont="1" applyFill="1" applyBorder="1" applyAlignment="1" applyProtection="1">
      <alignment horizontal="center"/>
    </xf>
    <xf numFmtId="2" fontId="19" fillId="8" borderId="4" xfId="0" applyNumberFormat="1" applyFont="1" applyFill="1" applyBorder="1" applyAlignment="1" applyProtection="1">
      <alignment horizontal="center"/>
    </xf>
    <xf numFmtId="9" fontId="19" fillId="7" borderId="2" xfId="2" applyFont="1" applyFill="1" applyBorder="1" applyAlignment="1" applyProtection="1">
      <alignment horizontal="center" vertical="center"/>
      <protection locked="0"/>
    </xf>
    <xf numFmtId="9" fontId="19" fillId="7" borderId="4" xfId="2" applyFont="1" applyFill="1" applyBorder="1" applyAlignment="1" applyProtection="1">
      <alignment horizontal="center" vertical="center"/>
      <protection locked="0"/>
    </xf>
    <xf numFmtId="9" fontId="19" fillId="3" borderId="3" xfId="2" applyFont="1" applyFill="1" applyBorder="1" applyAlignment="1" applyProtection="1">
      <alignment horizontal="center" vertical="center"/>
      <protection locked="0"/>
    </xf>
    <xf numFmtId="0" fontId="19" fillId="22" borderId="2" xfId="0" applyFont="1" applyFill="1" applyBorder="1" applyAlignment="1" applyProtection="1">
      <alignment horizontal="center" vertical="center"/>
      <protection locked="0"/>
    </xf>
    <xf numFmtId="0" fontId="19" fillId="22" borderId="4"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9" fillId="3" borderId="3" xfId="0" applyFont="1" applyFill="1" applyBorder="1" applyProtection="1">
      <protection locked="0"/>
    </xf>
    <xf numFmtId="0" fontId="19" fillId="3" borderId="0" xfId="0" applyFont="1" applyFill="1" applyBorder="1" applyProtection="1">
      <protection locked="0"/>
    </xf>
    <xf numFmtId="6" fontId="19" fillId="7" borderId="2" xfId="2" applyNumberFormat="1" applyFont="1" applyFill="1" applyBorder="1" applyAlignment="1" applyProtection="1">
      <alignment horizontal="center" vertical="center"/>
      <protection locked="0"/>
    </xf>
    <xf numFmtId="6" fontId="19" fillId="7" borderId="4" xfId="2" applyNumberFormat="1"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wrapText="1"/>
      <protection locked="0"/>
    </xf>
    <xf numFmtId="0" fontId="17" fillId="15" borderId="2" xfId="3" applyFont="1" applyFill="1" applyBorder="1" applyAlignment="1" applyProtection="1">
      <alignment horizontal="center" vertical="center" wrapText="1"/>
      <protection locked="0"/>
    </xf>
    <xf numFmtId="0" fontId="17" fillId="15" borderId="4" xfId="3" applyFont="1" applyFill="1" applyBorder="1" applyAlignment="1" applyProtection="1">
      <alignment horizontal="center" vertical="center" wrapText="1"/>
      <protection locked="0"/>
    </xf>
    <xf numFmtId="169" fontId="19" fillId="8" borderId="2" xfId="0" applyNumberFormat="1" applyFont="1" applyFill="1" applyBorder="1" applyAlignment="1" applyProtection="1">
      <alignment horizontal="center"/>
    </xf>
    <xf numFmtId="169" fontId="19" fillId="8" borderId="4" xfId="0" applyNumberFormat="1" applyFont="1" applyFill="1" applyBorder="1" applyAlignment="1" applyProtection="1">
      <alignment horizontal="center"/>
    </xf>
    <xf numFmtId="0" fontId="19" fillId="22" borderId="2" xfId="0" applyFont="1" applyFill="1" applyBorder="1" applyAlignment="1" applyProtection="1">
      <alignment horizontal="center" vertical="center" wrapText="1"/>
      <protection locked="0"/>
    </xf>
    <xf numFmtId="0" fontId="19" fillId="22" borderId="4" xfId="0" applyFont="1" applyFill="1" applyBorder="1" applyAlignment="1" applyProtection="1">
      <alignment horizontal="center" vertical="center" wrapText="1"/>
      <protection locked="0"/>
    </xf>
    <xf numFmtId="0" fontId="24" fillId="21" borderId="0" xfId="0" applyFont="1" applyFill="1" applyBorder="1" applyAlignment="1" applyProtection="1">
      <alignment horizontal="center" vertical="center" wrapText="1"/>
      <protection locked="0"/>
    </xf>
    <xf numFmtId="165" fontId="19" fillId="3" borderId="0" xfId="2" applyNumberFormat="1" applyFont="1" applyFill="1" applyAlignment="1" applyProtection="1">
      <alignment horizontal="center" vertical="center"/>
      <protection locked="0"/>
    </xf>
    <xf numFmtId="165" fontId="19" fillId="7" borderId="2" xfId="2" applyNumberFormat="1" applyFont="1" applyFill="1" applyBorder="1" applyAlignment="1" applyProtection="1">
      <alignment horizontal="center" vertical="center"/>
      <protection locked="0"/>
    </xf>
    <xf numFmtId="165" fontId="19" fillId="7" borderId="4" xfId="2" applyNumberFormat="1" applyFont="1" applyFill="1" applyBorder="1" applyAlignment="1" applyProtection="1">
      <alignment horizontal="center" vertical="center"/>
      <protection locked="0"/>
    </xf>
    <xf numFmtId="0" fontId="19" fillId="3" borderId="0" xfId="0" applyFont="1" applyFill="1" applyBorder="1" applyAlignment="1" applyProtection="1">
      <alignment wrapText="1"/>
      <protection locked="0"/>
    </xf>
    <xf numFmtId="0" fontId="24" fillId="21" borderId="0" xfId="0" applyFont="1" applyFill="1" applyBorder="1" applyAlignment="1" applyProtection="1">
      <alignment wrapText="1"/>
      <protection locked="0"/>
    </xf>
    <xf numFmtId="0" fontId="19" fillId="13" borderId="2" xfId="0" applyFont="1" applyFill="1" applyBorder="1" applyAlignment="1" applyProtection="1">
      <alignment horizontal="center" wrapText="1"/>
      <protection locked="0"/>
    </xf>
    <xf numFmtId="0" fontId="19" fillId="13" borderId="4" xfId="0" applyFont="1" applyFill="1" applyBorder="1" applyAlignment="1" applyProtection="1">
      <alignment horizontal="center" wrapText="1"/>
      <protection locked="0"/>
    </xf>
    <xf numFmtId="0" fontId="4" fillId="3" borderId="0" xfId="0" applyFont="1" applyFill="1" applyBorder="1" applyAlignment="1" applyProtection="1">
      <alignment wrapText="1"/>
      <protection locked="0"/>
    </xf>
    <xf numFmtId="165" fontId="19" fillId="7" borderId="2" xfId="0" applyNumberFormat="1" applyFont="1" applyFill="1" applyBorder="1" applyAlignment="1" applyProtection="1">
      <alignment horizontal="center" vertical="center"/>
      <protection locked="0"/>
    </xf>
    <xf numFmtId="165" fontId="19" fillId="7" borderId="4" xfId="0" applyNumberFormat="1" applyFont="1" applyFill="1" applyBorder="1" applyAlignment="1" applyProtection="1">
      <alignment horizontal="center" vertical="center"/>
      <protection locked="0"/>
    </xf>
    <xf numFmtId="0" fontId="24" fillId="21" borderId="0" xfId="0" applyFont="1" applyFill="1" applyBorder="1" applyAlignment="1" applyProtection="1">
      <alignment horizontal="center" wrapText="1"/>
      <protection locked="0"/>
    </xf>
    <xf numFmtId="14" fontId="19" fillId="8" borderId="4" xfId="0" applyNumberFormat="1" applyFont="1" applyFill="1" applyBorder="1" applyAlignment="1" applyProtection="1">
      <alignment horizontal="center" vertical="center"/>
    </xf>
    <xf numFmtId="6" fontId="19" fillId="3" borderId="0" xfId="2" applyNumberFormat="1" applyFont="1" applyFill="1" applyAlignment="1" applyProtection="1">
      <alignment horizontal="center" vertical="center"/>
      <protection locked="0"/>
    </xf>
    <xf numFmtId="0" fontId="19" fillId="8" borderId="2" xfId="0" applyFont="1" applyFill="1" applyBorder="1" applyAlignment="1" applyProtection="1">
      <alignment horizontal="center" vertical="center"/>
    </xf>
    <xf numFmtId="8" fontId="19" fillId="3" borderId="0" xfId="2" applyNumberFormat="1" applyFont="1" applyFill="1" applyBorder="1" applyAlignment="1" applyProtection="1">
      <alignment horizontal="center" vertical="center"/>
      <protection locked="0"/>
    </xf>
    <xf numFmtId="0" fontId="19" fillId="13" borderId="3" xfId="0" applyFont="1" applyFill="1" applyBorder="1" applyAlignment="1" applyProtection="1">
      <alignment horizontal="center" vertical="center" wrapText="1"/>
      <protection locked="0"/>
    </xf>
    <xf numFmtId="5" fontId="19" fillId="7" borderId="2" xfId="2" applyNumberFormat="1" applyFont="1" applyFill="1" applyBorder="1" applyAlignment="1" applyProtection="1">
      <alignment horizontal="center" vertical="center"/>
      <protection locked="0"/>
    </xf>
    <xf numFmtId="5" fontId="19" fillId="7" borderId="4" xfId="2" applyNumberFormat="1" applyFont="1" applyFill="1" applyBorder="1" applyAlignment="1" applyProtection="1">
      <alignment horizontal="center" vertical="center"/>
      <protection locked="0"/>
    </xf>
    <xf numFmtId="0" fontId="44" fillId="3" borderId="2" xfId="0" applyFont="1" applyFill="1" applyBorder="1" applyAlignment="1" applyProtection="1">
      <alignment horizontal="center"/>
      <protection locked="0"/>
    </xf>
    <xf numFmtId="0" fontId="44" fillId="3" borderId="3" xfId="0" applyFont="1" applyFill="1" applyBorder="1" applyAlignment="1" applyProtection="1">
      <alignment horizontal="center"/>
      <protection locked="0"/>
    </xf>
    <xf numFmtId="0" fontId="44" fillId="3" borderId="4"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Protection="1">
      <protection locked="0"/>
    </xf>
    <xf numFmtId="0" fontId="40" fillId="24" borderId="6" xfId="0" applyFont="1" applyFill="1" applyBorder="1" applyAlignment="1" applyProtection="1">
      <alignment horizontal="center" vertical="center"/>
    </xf>
    <xf numFmtId="0" fontId="40" fillId="24" borderId="7" xfId="0" applyFont="1" applyFill="1" applyBorder="1" applyAlignment="1" applyProtection="1">
      <alignment horizontal="center" vertical="center"/>
    </xf>
    <xf numFmtId="0" fontId="1"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horizontal="center" vertical="center" textRotation="9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horizontal="center"/>
      <protection locked="0"/>
    </xf>
    <xf numFmtId="0" fontId="0" fillId="0" borderId="0" xfId="0" applyAlignment="1" applyProtection="1">
      <alignment horizontal="left"/>
    </xf>
    <xf numFmtId="0" fontId="13" fillId="0" borderId="0" xfId="0" applyFont="1" applyAlignment="1" applyProtection="1">
      <alignment horizontal="center"/>
    </xf>
    <xf numFmtId="0" fontId="0" fillId="0" borderId="0" xfId="0" applyAlignment="1" applyProtection="1">
      <alignment textRotation="90"/>
    </xf>
    <xf numFmtId="0" fontId="0" fillId="2" borderId="12" xfId="0" applyFill="1" applyBorder="1" applyProtection="1"/>
    <xf numFmtId="0" fontId="0" fillId="2" borderId="0" xfId="0" applyFill="1" applyBorder="1" applyProtection="1"/>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9" xfId="0" applyFill="1" applyBorder="1" applyAlignment="1" applyProtection="1">
      <alignment horizontal="center" vertical="center" textRotation="90"/>
    </xf>
    <xf numFmtId="0" fontId="0" fillId="3" borderId="10" xfId="0" applyFill="1" applyBorder="1" applyAlignment="1" applyProtection="1">
      <alignment horizontal="center" vertical="center" textRotation="90"/>
    </xf>
    <xf numFmtId="0" fontId="0" fillId="3" borderId="11" xfId="0" applyFill="1" applyBorder="1" applyAlignment="1" applyProtection="1">
      <alignment horizontal="center" vertical="center" textRotation="90"/>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0" xfId="0" applyAlignment="1" applyProtection="1">
      <alignment horizontal="center" vertical="center"/>
    </xf>
    <xf numFmtId="0" fontId="1" fillId="7" borderId="0" xfId="0" applyFont="1" applyFill="1" applyBorder="1" applyAlignment="1">
      <alignment wrapText="1"/>
    </xf>
    <xf numFmtId="0" fontId="1" fillId="7" borderId="14" xfId="0" applyFont="1" applyFill="1" applyBorder="1" applyAlignment="1">
      <alignment wrapText="1"/>
    </xf>
    <xf numFmtId="0" fontId="1" fillId="12" borderId="5" xfId="0" applyFont="1" applyFill="1" applyBorder="1"/>
    <xf numFmtId="0" fontId="1" fillId="12" borderId="6" xfId="0" applyFont="1" applyFill="1" applyBorder="1"/>
    <xf numFmtId="0" fontId="1" fillId="12" borderId="7" xfId="0" applyFont="1" applyFill="1" applyBorder="1"/>
    <xf numFmtId="0" fontId="1" fillId="7" borderId="23" xfId="0" applyFont="1" applyFill="1" applyBorder="1" applyAlignment="1">
      <alignment wrapText="1"/>
    </xf>
    <xf numFmtId="0" fontId="1" fillId="7" borderId="24" xfId="0" applyFont="1" applyFill="1" applyBorder="1" applyAlignment="1">
      <alignment wrapText="1"/>
    </xf>
    <xf numFmtId="0" fontId="1" fillId="7" borderId="8" xfId="0" applyFont="1" applyFill="1" applyBorder="1" applyAlignment="1">
      <alignment wrapText="1"/>
    </xf>
    <xf numFmtId="0" fontId="1" fillId="7" borderId="15" xfId="0" applyFont="1" applyFill="1" applyBorder="1" applyAlignment="1">
      <alignment wrapText="1"/>
    </xf>
    <xf numFmtId="0" fontId="1" fillId="12" borderId="2" xfId="0" applyFont="1" applyFill="1" applyBorder="1"/>
    <xf numFmtId="0" fontId="1" fillId="12" borderId="3" xfId="0" applyFont="1" applyFill="1" applyBorder="1"/>
    <xf numFmtId="0" fontId="1" fillId="12" borderId="4" xfId="0" applyFont="1" applyFill="1" applyBorder="1"/>
    <xf numFmtId="0" fontId="1" fillId="7" borderId="6" xfId="0" applyFont="1" applyFill="1" applyBorder="1" applyAlignment="1">
      <alignment wrapText="1"/>
    </xf>
    <xf numFmtId="0" fontId="1" fillId="7" borderId="7" xfId="0" applyFont="1" applyFill="1" applyBorder="1" applyAlignment="1">
      <alignment wrapText="1"/>
    </xf>
    <xf numFmtId="0" fontId="41" fillId="24" borderId="6" xfId="0" applyFont="1" applyFill="1" applyBorder="1" applyAlignment="1" applyProtection="1">
      <alignment horizontal="center" vertical="center" wrapText="1"/>
    </xf>
    <xf numFmtId="0" fontId="41" fillId="24" borderId="7" xfId="0" applyFont="1" applyFill="1" applyBorder="1" applyAlignment="1" applyProtection="1">
      <alignment horizontal="center" vertical="center" wrapText="1"/>
    </xf>
    <xf numFmtId="0" fontId="41" fillId="24" borderId="8" xfId="0" applyFont="1" applyFill="1" applyBorder="1" applyAlignment="1" applyProtection="1">
      <alignment horizontal="center" vertical="center" wrapText="1"/>
    </xf>
    <xf numFmtId="0" fontId="41" fillId="24" borderId="15" xfId="0" applyFont="1" applyFill="1" applyBorder="1" applyAlignment="1" applyProtection="1">
      <alignment horizontal="center" vertical="center" wrapText="1"/>
    </xf>
    <xf numFmtId="0" fontId="19" fillId="17" borderId="12" xfId="0" applyFont="1" applyFill="1" applyBorder="1" applyProtection="1"/>
    <xf numFmtId="0" fontId="19" fillId="17" borderId="0" xfId="0" applyFont="1" applyFill="1" applyBorder="1" applyProtection="1"/>
    <xf numFmtId="0" fontId="19" fillId="0" borderId="13" xfId="0" applyFont="1" applyBorder="1" applyProtection="1"/>
    <xf numFmtId="0" fontId="19" fillId="0" borderId="8" xfId="0" applyFont="1" applyBorder="1" applyProtection="1"/>
    <xf numFmtId="0" fontId="23" fillId="19" borderId="2" xfId="0" applyFont="1" applyFill="1" applyBorder="1" applyProtection="1"/>
    <xf numFmtId="0" fontId="23" fillId="19" borderId="3" xfId="0" applyFont="1" applyFill="1" applyBorder="1" applyProtection="1"/>
    <xf numFmtId="0" fontId="24" fillId="17" borderId="34" xfId="0" applyFont="1" applyFill="1" applyBorder="1" applyProtection="1"/>
    <xf numFmtId="0" fontId="24" fillId="17" borderId="35" xfId="0" applyFont="1" applyFill="1" applyBorder="1" applyProtection="1"/>
    <xf numFmtId="0" fontId="19" fillId="0" borderId="29" xfId="0" applyFont="1" applyBorder="1" applyProtection="1"/>
    <xf numFmtId="0" fontId="19" fillId="0" borderId="26" xfId="0" applyFont="1" applyBorder="1" applyProtection="1"/>
    <xf numFmtId="0" fontId="23" fillId="16" borderId="2" xfId="0" applyFont="1" applyFill="1" applyBorder="1" applyProtection="1"/>
    <xf numFmtId="0" fontId="23" fillId="16" borderId="3" xfId="0" applyFont="1" applyFill="1" applyBorder="1" applyProtection="1"/>
    <xf numFmtId="0" fontId="19" fillId="0" borderId="12" xfId="0" applyFont="1" applyBorder="1" applyProtection="1"/>
    <xf numFmtId="0" fontId="19" fillId="0" borderId="0" xfId="0" applyFont="1" applyBorder="1" applyProtection="1"/>
    <xf numFmtId="0" fontId="0" fillId="0" borderId="0" xfId="0" applyAlignment="1" applyProtection="1">
      <alignment wrapText="1"/>
      <protection locked="0"/>
    </xf>
    <xf numFmtId="0" fontId="19" fillId="17" borderId="29" xfId="0" applyFont="1" applyFill="1" applyBorder="1" applyProtection="1"/>
    <xf numFmtId="0" fontId="19" fillId="17" borderId="26" xfId="0" applyFont="1" applyFill="1" applyBorder="1" applyProtection="1"/>
    <xf numFmtId="0" fontId="24" fillId="17" borderId="29" xfId="0" applyFont="1" applyFill="1" applyBorder="1" applyProtection="1"/>
    <xf numFmtId="0" fontId="24" fillId="17" borderId="26" xfId="0" applyFont="1" applyFill="1" applyBorder="1" applyProtection="1"/>
    <xf numFmtId="0" fontId="24" fillId="0" borderId="31" xfId="0" applyFont="1" applyBorder="1" applyProtection="1"/>
    <xf numFmtId="0" fontId="24" fillId="0" borderId="32" xfId="0" applyFont="1" applyBorder="1" applyProtection="1"/>
    <xf numFmtId="6" fontId="8" fillId="0" borderId="26" xfId="0" applyNumberFormat="1" applyFont="1" applyBorder="1" applyAlignment="1" applyProtection="1">
      <alignment horizontal="center"/>
    </xf>
    <xf numFmtId="6" fontId="8" fillId="0" borderId="36" xfId="0" applyNumberFormat="1" applyFont="1" applyBorder="1" applyAlignment="1" applyProtection="1">
      <alignment horizontal="center"/>
    </xf>
    <xf numFmtId="6" fontId="26" fillId="17" borderId="26" xfId="1" applyNumberFormat="1" applyFont="1" applyFill="1" applyBorder="1" applyAlignment="1" applyProtection="1">
      <alignment horizontal="center"/>
    </xf>
    <xf numFmtId="6" fontId="26" fillId="17" borderId="36" xfId="1" applyNumberFormat="1" applyFont="1" applyFill="1" applyBorder="1" applyAlignment="1" applyProtection="1">
      <alignment horizontal="center"/>
    </xf>
    <xf numFmtId="6" fontId="27" fillId="0" borderId="32" xfId="1" applyNumberFormat="1" applyFont="1" applyBorder="1" applyAlignment="1" applyProtection="1">
      <alignment horizontal="center"/>
    </xf>
    <xf numFmtId="6" fontId="27" fillId="0" borderId="33" xfId="1" applyNumberFormat="1" applyFont="1" applyBorder="1" applyAlignment="1" applyProtection="1">
      <alignment horizontal="center"/>
    </xf>
    <xf numFmtId="0" fontId="0" fillId="0" borderId="0" xfId="0" applyProtection="1">
      <protection locked="0"/>
    </xf>
    <xf numFmtId="0" fontId="27" fillId="19" borderId="3" xfId="0" applyFont="1" applyFill="1" applyBorder="1" applyAlignment="1" applyProtection="1"/>
    <xf numFmtId="0" fontId="27" fillId="19" borderId="4" xfId="0" applyFont="1" applyFill="1" applyBorder="1" applyAlignment="1" applyProtection="1"/>
    <xf numFmtId="6" fontId="8" fillId="17" borderId="26" xfId="0" applyNumberFormat="1" applyFont="1" applyFill="1" applyBorder="1" applyAlignment="1" applyProtection="1">
      <alignment horizontal="center"/>
    </xf>
    <xf numFmtId="6" fontId="8" fillId="17" borderId="36" xfId="0" applyNumberFormat="1" applyFont="1" applyFill="1" applyBorder="1" applyAlignment="1" applyProtection="1">
      <alignment horizontal="center"/>
    </xf>
    <xf numFmtId="0" fontId="26" fillId="0" borderId="0" xfId="0" applyFont="1" applyFill="1" applyAlignment="1" applyProtection="1">
      <alignment horizontal="center"/>
      <protection locked="0"/>
    </xf>
    <xf numFmtId="0" fontId="26" fillId="0" borderId="0" xfId="0" applyFont="1" applyFill="1" applyBorder="1" applyAlignment="1" applyProtection="1">
      <alignment horizontal="center"/>
      <protection locked="0"/>
    </xf>
    <xf numFmtId="0" fontId="27" fillId="19" borderId="3" xfId="0" applyFont="1" applyFill="1" applyBorder="1" applyAlignment="1" applyProtection="1">
      <alignment horizontal="center"/>
    </xf>
    <xf numFmtId="0" fontId="27" fillId="19" borderId="4" xfId="0" applyFont="1" applyFill="1" applyBorder="1" applyAlignment="1" applyProtection="1">
      <alignment horizontal="center"/>
    </xf>
    <xf numFmtId="0" fontId="28" fillId="18" borderId="28" xfId="0" applyFont="1" applyFill="1" applyBorder="1" applyAlignment="1" applyProtection="1">
      <alignment horizontal="center"/>
    </xf>
    <xf numFmtId="0" fontId="28" fillId="18" borderId="38" xfId="0" applyFont="1" applyFill="1" applyBorder="1" applyAlignment="1" applyProtection="1">
      <alignment horizontal="center"/>
    </xf>
    <xf numFmtId="0" fontId="19" fillId="0" borderId="31" xfId="0" applyFont="1" applyBorder="1" applyProtection="1"/>
    <xf numFmtId="0" fontId="19" fillId="0" borderId="32" xfId="0" applyFont="1" applyBorder="1" applyProtection="1"/>
    <xf numFmtId="0" fontId="24" fillId="16" borderId="2" xfId="0" applyFont="1" applyFill="1" applyBorder="1" applyProtection="1"/>
    <xf numFmtId="0" fontId="24" fillId="16" borderId="3" xfId="0" applyFont="1" applyFill="1" applyBorder="1" applyProtection="1"/>
    <xf numFmtId="0" fontId="19" fillId="17" borderId="52" xfId="0" applyFont="1" applyFill="1" applyBorder="1" applyProtection="1"/>
    <xf numFmtId="0" fontId="19" fillId="17" borderId="28" xfId="0" applyFont="1" applyFill="1" applyBorder="1" applyProtection="1"/>
    <xf numFmtId="0" fontId="19" fillId="0" borderId="29" xfId="0" applyFont="1" applyBorder="1"/>
    <xf numFmtId="0" fontId="19" fillId="0" borderId="26" xfId="0" applyFont="1" applyBorder="1"/>
    <xf numFmtId="0" fontId="24" fillId="17" borderId="29" xfId="0" applyFont="1" applyFill="1" applyBorder="1"/>
    <xf numFmtId="0" fontId="24" fillId="17" borderId="26" xfId="0" applyFont="1" applyFill="1" applyBorder="1"/>
    <xf numFmtId="0" fontId="19" fillId="17" borderId="29" xfId="0" applyFont="1" applyFill="1" applyBorder="1"/>
    <xf numFmtId="0" fontId="19" fillId="17" borderId="26" xfId="0" applyFont="1" applyFill="1" applyBorder="1"/>
    <xf numFmtId="0" fontId="23" fillId="18" borderId="52" xfId="0" applyFont="1" applyFill="1" applyBorder="1"/>
    <xf numFmtId="0" fontId="23" fillId="18" borderId="28" xfId="0" applyFont="1" applyFill="1" applyBorder="1"/>
    <xf numFmtId="0" fontId="0" fillId="0" borderId="0" xfId="0" applyAlignment="1" applyProtection="1">
      <alignment vertical="top" wrapText="1"/>
      <protection locked="0"/>
    </xf>
    <xf numFmtId="0" fontId="24" fillId="0" borderId="31" xfId="0" applyFont="1" applyBorder="1"/>
    <xf numFmtId="0" fontId="24" fillId="0" borderId="32" xfId="0" applyFont="1" applyBorder="1"/>
    <xf numFmtId="0" fontId="39" fillId="18" borderId="28" xfId="0" applyFont="1" applyFill="1" applyBorder="1" applyAlignment="1" applyProtection="1">
      <alignment horizontal="center"/>
    </xf>
    <xf numFmtId="0" fontId="39" fillId="18" borderId="38"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FFF99"/>
      <color rgb="FF99CCFF"/>
      <color rgb="FF90FA26"/>
      <color rgb="FF00FFFF"/>
      <color rgb="FF8D9BD9"/>
      <color rgb="FFA486E0"/>
      <color rgb="FF8B84E2"/>
      <color rgb="FF66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ubbleChart>
        <c:varyColors val="0"/>
        <c:ser>
          <c:idx val="0"/>
          <c:order val="0"/>
          <c:tx>
            <c:strRef>
              <c:f>'PART I'!$B$145</c:f>
              <c:strCache>
                <c:ptCount val="1"/>
                <c:pt idx="0">
                  <c:v>US Operating Segment</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1.0</c:v>
                </c:pt>
              </c:numCache>
            </c:numRef>
          </c:xVal>
          <c:yVal>
            <c:numRef>
              <c:f>'PART I'!$H$145</c:f>
              <c:numCache>
                <c:formatCode>0.00</c:formatCode>
                <c:ptCount val="1"/>
                <c:pt idx="0">
                  <c:v>-0.05</c:v>
                </c:pt>
              </c:numCache>
            </c:numRef>
          </c:yVal>
          <c:bubbleSize>
            <c:numRef>
              <c:f>'PART I'!$D$145</c:f>
              <c:numCache>
                <c:formatCode>General</c:formatCode>
                <c:ptCount val="1"/>
                <c:pt idx="0">
                  <c:v>2990.1</c:v>
                </c:pt>
              </c:numCache>
            </c:numRef>
          </c:bubbleSize>
          <c:bubble3D val="1"/>
        </c:ser>
        <c:ser>
          <c:idx val="1"/>
          <c:order val="1"/>
          <c:tx>
            <c:strRef>
              <c:f>'PART I'!$B$146</c:f>
              <c:strCache>
                <c:ptCount val="1"/>
                <c:pt idx="0">
                  <c:v>International Segment</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I'!$J$146</c:f>
              <c:numCache>
                <c:formatCode>0.00</c:formatCode>
                <c:ptCount val="1"/>
                <c:pt idx="0">
                  <c:v>0.00510928186204939</c:v>
                </c:pt>
              </c:numCache>
            </c:numRef>
          </c:xVal>
          <c:yVal>
            <c:numRef>
              <c:f>'PART I'!$H$146</c:f>
              <c:numCache>
                <c:formatCode>0.00</c:formatCode>
                <c:ptCount val="1"/>
                <c:pt idx="0">
                  <c:v>0.04</c:v>
                </c:pt>
              </c:numCache>
            </c:numRef>
          </c:yVal>
          <c:bubbleSize>
            <c:numRef>
              <c:f>'PART I'!$D$146</c:f>
              <c:numCache>
                <c:formatCode>General</c:formatCode>
                <c:ptCount val="1"/>
                <c:pt idx="0">
                  <c:v>3.6</c:v>
                </c:pt>
              </c:numCache>
            </c:numRef>
          </c:bubbleSize>
          <c:bubble3D val="1"/>
        </c:ser>
        <c:ser>
          <c:idx val="2"/>
          <c:order val="2"/>
          <c:tx>
            <c:strRef>
              <c:f>'PART I'!$B$147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I'!$J$147</c:f>
              <c:numCache>
                <c:formatCode>0.00</c:formatCode>
                <c:ptCount val="1"/>
                <c:pt idx="0">
                  <c:v>0.0</c:v>
                </c:pt>
              </c:numCache>
            </c:numRef>
          </c:xVal>
          <c:yVal>
            <c:numRef>
              <c:f>'PART I'!$H$147</c:f>
              <c:numCache>
                <c:formatCode>0.00</c:formatCode>
                <c:ptCount val="1"/>
              </c:numCache>
            </c:numRef>
          </c:yVal>
          <c:bubbleSize>
            <c:numRef>
              <c:f>'PART I'!$D$147</c:f>
              <c:numCache>
                <c:formatCode>General</c:formatCode>
                <c:ptCount val="1"/>
              </c:numCache>
            </c:numRef>
          </c:bubbleSize>
          <c:bubble3D val="1"/>
        </c:ser>
        <c:ser>
          <c:idx val="3"/>
          <c:order val="3"/>
          <c:tx>
            <c:strRef>
              <c:f>'PART I'!$B$148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I'!$J$148</c:f>
              <c:numCache>
                <c:formatCode>0.00</c:formatCode>
                <c:ptCount val="1"/>
                <c:pt idx="0">
                  <c:v>0.0</c:v>
                </c:pt>
              </c:numCache>
            </c:numRef>
          </c:xVal>
          <c:yVal>
            <c:numRef>
              <c:f>'PART I'!$H$148</c:f>
              <c:numCache>
                <c:formatCode>0.00</c:formatCode>
                <c:ptCount val="1"/>
              </c:numCache>
            </c:numRef>
          </c:yVal>
          <c:bubbleSize>
            <c:numRef>
              <c:f>'PART I'!$D$148</c:f>
              <c:numCache>
                <c:formatCode>General</c:formatCode>
                <c:ptCount val="1"/>
              </c:numCache>
            </c:numRef>
          </c:bubbleSize>
          <c:bubble3D val="1"/>
        </c:ser>
        <c:ser>
          <c:idx val="4"/>
          <c:order val="4"/>
          <c:tx>
            <c:strRef>
              <c:f>'PART I'!$B$149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I'!$J$149</c:f>
              <c:numCache>
                <c:formatCode>0.00</c:formatCode>
                <c:ptCount val="1"/>
                <c:pt idx="0">
                  <c:v>0.0</c:v>
                </c:pt>
              </c:numCache>
            </c:numRef>
          </c:xVal>
          <c:yVal>
            <c:numRef>
              <c:f>'PART I'!$H$149</c:f>
              <c:numCache>
                <c:formatCode>0.00</c:formatCode>
                <c:ptCount val="1"/>
              </c:numCache>
            </c:numRef>
          </c:yVal>
          <c:bubbleSize>
            <c:numRef>
              <c:f>'PART I'!$D$149</c:f>
              <c:numCache>
                <c:formatCode>General</c:formatCode>
                <c:ptCount val="1"/>
              </c:numCache>
            </c:numRef>
          </c:bubbleSize>
          <c:bubble3D val="1"/>
        </c:ser>
        <c:ser>
          <c:idx val="5"/>
          <c:order val="5"/>
          <c:tx>
            <c:strRef>
              <c:f>'PART I'!$B$145</c:f>
              <c:strCache>
                <c:ptCount val="1"/>
                <c:pt idx="0">
                  <c:v>US Operating Segment</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I'!$J$145</c:f>
              <c:numCache>
                <c:formatCode>0.00</c:formatCode>
                <c:ptCount val="1"/>
                <c:pt idx="0">
                  <c:v>1.0</c:v>
                </c:pt>
              </c:numCache>
            </c:numRef>
          </c:xVal>
          <c:yVal>
            <c:numRef>
              <c:f>'PART I'!$H$145</c:f>
              <c:numCache>
                <c:formatCode>0.00</c:formatCode>
                <c:ptCount val="1"/>
                <c:pt idx="0">
                  <c:v>-0.05</c:v>
                </c:pt>
              </c:numCache>
            </c:numRef>
          </c:yVal>
          <c:bubbleSize>
            <c:numRef>
              <c:f>'PART I'!$D$145</c:f>
              <c:numCache>
                <c:formatCode>General</c:formatCode>
                <c:ptCount val="1"/>
                <c:pt idx="0">
                  <c:v>2990.1</c:v>
                </c:pt>
              </c:numCache>
            </c:numRef>
          </c:bubbleSize>
          <c:bubble3D val="1"/>
        </c:ser>
        <c:dLbls>
          <c:showLegendKey val="0"/>
          <c:showVal val="0"/>
          <c:showCatName val="0"/>
          <c:showSerName val="0"/>
          <c:showPercent val="0"/>
          <c:showBubbleSize val="0"/>
        </c:dLbls>
        <c:bubbleScale val="100"/>
        <c:showNegBubbles val="0"/>
        <c:axId val="-2146204208"/>
        <c:axId val="-2146206368"/>
      </c:bubbleChart>
      <c:valAx>
        <c:axId val="-2146204208"/>
        <c:scaling>
          <c:orientation val="maxMin"/>
          <c:max val="1.2"/>
          <c:min val="-0.2"/>
        </c:scaling>
        <c:delete val="1"/>
        <c:axPos val="b"/>
        <c:numFmt formatCode="0.00" sourceLinked="1"/>
        <c:majorTickMark val="out"/>
        <c:minorTickMark val="none"/>
        <c:tickLblPos val="nextTo"/>
        <c:crossAx val="-2146206368"/>
        <c:crosses val="autoZero"/>
        <c:crossBetween val="midCat"/>
      </c:valAx>
      <c:valAx>
        <c:axId val="-2146206368"/>
        <c:scaling>
          <c:orientation val="minMax"/>
          <c:max val="0.35"/>
          <c:min val="-0.35"/>
        </c:scaling>
        <c:delete val="1"/>
        <c:axPos val="r"/>
        <c:numFmt formatCode="0.00" sourceLinked="1"/>
        <c:majorTickMark val="out"/>
        <c:minorTickMark val="none"/>
        <c:tickLblPos val="nextTo"/>
        <c:crossAx val="-2146204208"/>
        <c:crosses val="autoZero"/>
        <c:crossBetween val="midCat"/>
      </c:valAx>
    </c:plotArea>
    <c:plotVisOnly val="1"/>
    <c:dispBlanksAs val="gap"/>
    <c:showDLblsOverMax val="0"/>
  </c:chart>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416666666666667"/>
          <c:y val="0.0601851851851852"/>
          <c:w val="0.938888888888889"/>
          <c:h val="0.898148148148148"/>
        </c:manualLayout>
      </c:layout>
      <c:bubbleChart>
        <c:varyColors val="0"/>
        <c:ser>
          <c:idx val="0"/>
          <c:order val="0"/>
          <c:tx>
            <c:strRef>
              <c:f>'PART I'!$B$168</c:f>
              <c:strCache>
                <c:ptCount val="1"/>
                <c:pt idx="0">
                  <c:v>Regal Entertainment Group</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'IFE '!$E$33</c:f>
              <c:numCache>
                <c:formatCode>0.00</c:formatCode>
                <c:ptCount val="1"/>
                <c:pt idx="0">
                  <c:v>4.95</c:v>
                </c:pt>
              </c:numCache>
            </c:numRef>
          </c:xVal>
          <c:yVal>
            <c:numRef>
              <c:f>'EFE '!$E$33</c:f>
              <c:numCache>
                <c:formatCode>0.00</c:formatCode>
                <c:ptCount val="1"/>
                <c:pt idx="0">
                  <c:v>6.300000000000001</c:v>
                </c:pt>
              </c:numCache>
            </c:numRef>
          </c:yVal>
          <c:bubbleSize>
            <c:numLit>
              <c:formatCode>General</c:formatCode>
              <c:ptCount val="1"/>
              <c:pt idx="0">
                <c:v>1.0</c:v>
              </c:pt>
            </c:numLit>
          </c:bubbleSize>
          <c:bubble3D val="1"/>
        </c:ser>
        <c:ser>
          <c:idx val="1"/>
          <c:order val="1"/>
          <c:tx>
            <c:strRef>
              <c:f>'PART I'!$B$172</c:f>
              <c:strCache>
                <c:ptCount val="1"/>
                <c:pt idx="0">
                  <c:v>United States</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I'!$D$172</c:f>
              <c:numCache>
                <c:formatCode>General</c:formatCode>
                <c:ptCount val="1"/>
                <c:pt idx="0">
                  <c:v>3.0</c:v>
                </c:pt>
              </c:numCache>
            </c:numRef>
          </c:xVal>
          <c:yVal>
            <c:numRef>
              <c:f>'PART I'!$F$172</c:f>
              <c:numCache>
                <c:formatCode>General</c:formatCode>
                <c:ptCount val="1"/>
                <c:pt idx="0">
                  <c:v>4.0</c:v>
                </c:pt>
              </c:numCache>
            </c:numRef>
          </c:yVal>
          <c:bubbleSize>
            <c:numRef>
              <c:f>'PART I'!$D$145</c:f>
              <c:numCache>
                <c:formatCode>General</c:formatCode>
                <c:ptCount val="1"/>
                <c:pt idx="0">
                  <c:v>2990.1</c:v>
                </c:pt>
              </c:numCache>
            </c:numRef>
          </c:bubbleSize>
          <c:bubble3D val="1"/>
        </c:ser>
        <c:ser>
          <c:idx val="2"/>
          <c:order val="2"/>
          <c:tx>
            <c:strRef>
              <c:f>'PART I'!$B$173</c:f>
              <c:strCache>
                <c:ptCount val="1"/>
                <c:pt idx="0">
                  <c:v>International Division</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I'!$D$173</c:f>
              <c:numCache>
                <c:formatCode>General</c:formatCode>
                <c:ptCount val="1"/>
                <c:pt idx="0">
                  <c:v>2.0</c:v>
                </c:pt>
              </c:numCache>
            </c:numRef>
          </c:xVal>
          <c:yVal>
            <c:numRef>
              <c:f>'PART I'!$F$173</c:f>
              <c:numCache>
                <c:formatCode>General</c:formatCode>
                <c:ptCount val="1"/>
                <c:pt idx="0">
                  <c:v>3.0</c:v>
                </c:pt>
              </c:numCache>
            </c:numRef>
          </c:yVal>
          <c:bubbleSize>
            <c:numRef>
              <c:f>'PART I'!$D$146</c:f>
              <c:numCache>
                <c:formatCode>General</c:formatCode>
                <c:ptCount val="1"/>
                <c:pt idx="0">
                  <c:v>3.6</c:v>
                </c:pt>
              </c:numCache>
            </c:numRef>
          </c:bubbleSize>
          <c:bubble3D val="1"/>
        </c:ser>
        <c:ser>
          <c:idx val="3"/>
          <c:order val="3"/>
          <c:tx>
            <c:strRef>
              <c:f>'PART I'!$B$174</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I'!$D$174</c:f>
              <c:numCache>
                <c:formatCode>General</c:formatCode>
                <c:ptCount val="1"/>
              </c:numCache>
            </c:numRef>
          </c:xVal>
          <c:yVal>
            <c:numRef>
              <c:f>'PART I'!$F$174</c:f>
              <c:numCache>
                <c:formatCode>General</c:formatCode>
                <c:ptCount val="1"/>
              </c:numCache>
            </c:numRef>
          </c:yVal>
          <c:bubbleSize>
            <c:numRef>
              <c:f>'PART I'!$D$147</c:f>
              <c:numCache>
                <c:formatCode>General</c:formatCode>
                <c:ptCount val="1"/>
              </c:numCache>
            </c:numRef>
          </c:bubbleSize>
          <c:bubble3D val="1"/>
        </c:ser>
        <c:ser>
          <c:idx val="4"/>
          <c:order val="4"/>
          <c:tx>
            <c:strRef>
              <c:f>'PART I'!$B$175</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I'!$D$175</c:f>
              <c:numCache>
                <c:formatCode>General</c:formatCode>
                <c:ptCount val="1"/>
              </c:numCache>
            </c:numRef>
          </c:xVal>
          <c:yVal>
            <c:numRef>
              <c:f>'PART I'!$F$175</c:f>
              <c:numCache>
                <c:formatCode>General</c:formatCode>
                <c:ptCount val="1"/>
              </c:numCache>
            </c:numRef>
          </c:yVal>
          <c:bubbleSize>
            <c:numRef>
              <c:f>'PART I'!$D$148</c:f>
              <c:numCache>
                <c:formatCode>General</c:formatCode>
                <c:ptCount val="1"/>
              </c:numCache>
            </c:numRef>
          </c:bubbleSize>
          <c:bubble3D val="1"/>
        </c:ser>
        <c:ser>
          <c:idx val="5"/>
          <c:order val="5"/>
          <c:tx>
            <c:strRef>
              <c:f>'PART I'!$B$176</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I'!$D$176</c:f>
              <c:numCache>
                <c:formatCode>General</c:formatCode>
                <c:ptCount val="1"/>
              </c:numCache>
            </c:numRef>
          </c:xVal>
          <c:yVal>
            <c:numRef>
              <c:f>'PART I'!$F$176</c:f>
              <c:numCache>
                <c:formatCode>General</c:formatCode>
                <c:ptCount val="1"/>
              </c:numCache>
            </c:numRef>
          </c:yVal>
          <c:bubbleSize>
            <c:numRef>
              <c:f>'PART I'!$D$149</c:f>
              <c:numCache>
                <c:formatCode>General</c:formatCode>
                <c:ptCount val="1"/>
              </c:numCache>
            </c:numRef>
          </c:bubbleSize>
          <c:bubble3D val="1"/>
        </c:ser>
        <c:dLbls>
          <c:showLegendKey val="0"/>
          <c:showVal val="0"/>
          <c:showCatName val="0"/>
          <c:showSerName val="0"/>
          <c:showPercent val="0"/>
          <c:showBubbleSize val="0"/>
        </c:dLbls>
        <c:bubbleScale val="100"/>
        <c:showNegBubbles val="0"/>
        <c:axId val="-2145046960"/>
        <c:axId val="-2145044544"/>
      </c:bubbleChart>
      <c:valAx>
        <c:axId val="-2145046960"/>
        <c:scaling>
          <c:orientation val="maxMin"/>
          <c:max val="4.5"/>
          <c:min val="0.5"/>
        </c:scaling>
        <c:delete val="1"/>
        <c:axPos val="b"/>
        <c:numFmt formatCode="0.00" sourceLinked="1"/>
        <c:majorTickMark val="out"/>
        <c:minorTickMark val="none"/>
        <c:tickLblPos val="nextTo"/>
        <c:crossAx val="-2145044544"/>
        <c:crosses val="autoZero"/>
        <c:crossBetween val="midCat"/>
      </c:valAx>
      <c:valAx>
        <c:axId val="-2145044544"/>
        <c:scaling>
          <c:orientation val="minMax"/>
          <c:max val="4.5"/>
          <c:min val="0.5"/>
        </c:scaling>
        <c:delete val="1"/>
        <c:axPos val="r"/>
        <c:numFmt formatCode="0.00" sourceLinked="1"/>
        <c:majorTickMark val="out"/>
        <c:minorTickMark val="none"/>
        <c:tickLblPos val="nextTo"/>
        <c:crossAx val="-2145046960"/>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tx>
            <c:strRef>
              <c:f>'PART I'!$B$197</c:f>
              <c:strCache>
                <c:ptCount val="1"/>
                <c:pt idx="0">
                  <c:v>Regal Entertainment Group</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I'!$D$230</c:f>
              <c:numCache>
                <c:formatCode>0.0</c:formatCode>
                <c:ptCount val="1"/>
                <c:pt idx="0">
                  <c:v>2.0</c:v>
                </c:pt>
              </c:numCache>
            </c:numRef>
          </c:xVal>
          <c:yVal>
            <c:numRef>
              <c:f>'PART I'!$D$231</c:f>
              <c:numCache>
                <c:formatCode>0.0</c:formatCode>
                <c:ptCount val="1"/>
                <c:pt idx="0">
                  <c:v>0.2</c:v>
                </c:pt>
              </c:numCache>
            </c:numRef>
          </c:yVal>
          <c:bubbleSize>
            <c:numLit>
              <c:formatCode>General</c:formatCode>
              <c:ptCount val="1"/>
              <c:pt idx="0">
                <c:v>1.0</c:v>
              </c:pt>
            </c:numLit>
          </c:bubbleSize>
          <c:bubble3D val="1"/>
        </c:ser>
        <c:ser>
          <c:idx val="1"/>
          <c:order val="1"/>
          <c:tx>
            <c:strRef>
              <c:f>'PART I'!$B$233</c:f>
              <c:strCache>
                <c:ptCount val="1"/>
                <c:pt idx="0">
                  <c:v>Cinemark Holdings</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I'!$D$240</c:f>
              <c:numCache>
                <c:formatCode>General</c:formatCode>
                <c:ptCount val="1"/>
                <c:pt idx="0">
                  <c:v>1.0</c:v>
                </c:pt>
              </c:numCache>
            </c:numRef>
          </c:xVal>
          <c:yVal>
            <c:numRef>
              <c:f>'PART I'!$D$241</c:f>
              <c:numCache>
                <c:formatCode>General</c:formatCode>
                <c:ptCount val="1"/>
                <c:pt idx="0">
                  <c:v>3.0</c:v>
                </c:pt>
              </c:numCache>
            </c:numRef>
          </c:yVal>
          <c:bubbleSize>
            <c:numLit>
              <c:formatCode>General</c:formatCode>
              <c:ptCount val="1"/>
              <c:pt idx="0">
                <c:v>1.0</c:v>
              </c:pt>
            </c:numLit>
          </c:bubbleSize>
          <c:bubble3D val="1"/>
        </c:ser>
        <c:ser>
          <c:idx val="2"/>
          <c:order val="2"/>
          <c:tx>
            <c:strRef>
              <c:f>'PART I'!$B$243</c:f>
              <c:strCache>
                <c:ptCount val="1"/>
                <c:pt idx="0">
                  <c:v>AMC Theatres</c:v>
                </c:pt>
              </c:strCache>
            </c:strRef>
          </c:tx>
          <c:spPr>
            <a:ln w="25400">
              <a:noFill/>
            </a:ln>
          </c:spPr>
          <c:invertIfNegative val="0"/>
          <c:dLbls>
            <c:spPr>
              <a:noFill/>
              <a:ln>
                <a:noFill/>
              </a:ln>
              <a:effectLst/>
            </c:spPr>
            <c:txPr>
              <a:bodyPr/>
              <a:lstStyle/>
              <a:p>
                <a:pPr>
                  <a:defRPr>
                    <a:solidFill>
                      <a:schemeClr val="tx1"/>
                    </a:solidFill>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I'!$D$250</c:f>
              <c:numCache>
                <c:formatCode>General</c:formatCode>
                <c:ptCount val="1"/>
                <c:pt idx="0">
                  <c:v>-1.0</c:v>
                </c:pt>
              </c:numCache>
            </c:numRef>
          </c:xVal>
          <c:yVal>
            <c:numRef>
              <c:f>'PART I'!$D$251</c:f>
              <c:numCache>
                <c:formatCode>General</c:formatCode>
                <c:ptCount val="1"/>
                <c:pt idx="0">
                  <c:v>-2.0</c:v>
                </c:pt>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50"/>
        <c:showNegBubbles val="0"/>
        <c:axId val="-2144976512"/>
        <c:axId val="-2144974144"/>
      </c:bubbleChart>
      <c:valAx>
        <c:axId val="-2144976512"/>
        <c:scaling>
          <c:orientation val="minMax"/>
          <c:max val="7.0"/>
          <c:min val="-7.0"/>
        </c:scaling>
        <c:delete val="0"/>
        <c:axPos val="b"/>
        <c:numFmt formatCode="0.0" sourceLinked="1"/>
        <c:majorTickMark val="out"/>
        <c:minorTickMark val="none"/>
        <c:tickLblPos val="nextTo"/>
        <c:crossAx val="-2144974144"/>
        <c:crosses val="autoZero"/>
        <c:crossBetween val="midCat"/>
      </c:valAx>
      <c:valAx>
        <c:axId val="-2144974144"/>
        <c:scaling>
          <c:orientation val="minMax"/>
          <c:max val="7.0"/>
          <c:min val="-7.0"/>
        </c:scaling>
        <c:delete val="0"/>
        <c:axPos val="l"/>
        <c:numFmt formatCode="0.0" sourceLinked="1"/>
        <c:majorTickMark val="out"/>
        <c:minorTickMark val="none"/>
        <c:tickLblPos val="nextTo"/>
        <c:crossAx val="-214497651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359612646428889"/>
          <c:y val="0.0398671096345515"/>
          <c:w val="0.939142475219726"/>
          <c:h val="0.902547065337763"/>
        </c:manualLayout>
      </c:layout>
      <c:bubbleChart>
        <c:varyColors val="0"/>
        <c:ser>
          <c:idx val="0"/>
          <c:order val="0"/>
          <c:tx>
            <c:strRef>
              <c:f>'PART I'!$B$281</c:f>
              <c:strCache>
                <c:ptCount val="1"/>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I'!$D$281</c:f>
              <c:numCache>
                <c:formatCode>General</c:formatCode>
                <c:ptCount val="1"/>
              </c:numCache>
            </c:numRef>
          </c:xVal>
          <c:yVal>
            <c:numRef>
              <c:f>'PART I'!$F$281</c:f>
              <c:numCache>
                <c:formatCode>General</c:formatCode>
                <c:ptCount val="1"/>
              </c:numCache>
            </c:numRef>
          </c:yVal>
          <c:bubbleSize>
            <c:numLit>
              <c:formatCode>General</c:formatCode>
              <c:ptCount val="1"/>
              <c:pt idx="0">
                <c:v>1.0</c:v>
              </c:pt>
            </c:numLit>
          </c:bubbleSize>
          <c:bubble3D val="1"/>
        </c:ser>
        <c:ser>
          <c:idx val="1"/>
          <c:order val="1"/>
          <c:tx>
            <c:strRef>
              <c:f>'PART I'!$B$282</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I'!$D$282</c:f>
              <c:numCache>
                <c:formatCode>General</c:formatCode>
                <c:ptCount val="1"/>
              </c:numCache>
            </c:numRef>
          </c:xVal>
          <c:yVal>
            <c:numRef>
              <c:f>'PART I'!$F$282</c:f>
              <c:numCache>
                <c:formatCode>General</c:formatCode>
                <c:ptCount val="1"/>
              </c:numCache>
            </c:numRef>
          </c:yVal>
          <c:bubbleSize>
            <c:numLit>
              <c:formatCode>General</c:formatCode>
              <c:ptCount val="1"/>
              <c:pt idx="0">
                <c:v>1.0</c:v>
              </c:pt>
            </c:numLit>
          </c:bubbleSize>
          <c:bubble3D val="1"/>
        </c:ser>
        <c:ser>
          <c:idx val="2"/>
          <c:order val="2"/>
          <c:tx>
            <c:strRef>
              <c:f>'PART I'!$B$283</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I'!$D$283</c:f>
              <c:numCache>
                <c:formatCode>General</c:formatCode>
                <c:ptCount val="1"/>
              </c:numCache>
            </c:numRef>
          </c:xVal>
          <c:yVal>
            <c:numRef>
              <c:f>'PART I'!$F$283</c:f>
              <c:numCache>
                <c:formatCode>General</c:formatCode>
                <c:ptCount val="1"/>
              </c:numCache>
            </c:numRef>
          </c:yVal>
          <c:bubbleSize>
            <c:numLit>
              <c:formatCode>General</c:formatCode>
              <c:ptCount val="1"/>
              <c:pt idx="0">
                <c:v>1.0</c:v>
              </c:pt>
            </c:numLit>
          </c:bubbleSize>
          <c:bubble3D val="1"/>
        </c:ser>
        <c:ser>
          <c:idx val="3"/>
          <c:order val="3"/>
          <c:tx>
            <c:strRef>
              <c:f>'PART I'!$B$284</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I'!$D$284</c:f>
              <c:numCache>
                <c:formatCode>General</c:formatCode>
                <c:ptCount val="1"/>
              </c:numCache>
            </c:numRef>
          </c:xVal>
          <c:yVal>
            <c:numRef>
              <c:f>'PART I'!$F$284</c:f>
              <c:numCache>
                <c:formatCode>General</c:formatCode>
                <c:ptCount val="1"/>
              </c:numCache>
            </c:numRef>
          </c:yVal>
          <c:bubbleSize>
            <c:numLit>
              <c:formatCode>General</c:formatCode>
              <c:ptCount val="1"/>
              <c:pt idx="0">
                <c:v>1.0</c:v>
              </c:pt>
            </c:numLit>
          </c:bubbleSize>
          <c:bubble3D val="1"/>
        </c:ser>
        <c:ser>
          <c:idx val="4"/>
          <c:order val="4"/>
          <c:tx>
            <c:strRef>
              <c:f>'PART I'!$B$285</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I'!$D$285</c:f>
              <c:numCache>
                <c:formatCode>General</c:formatCode>
                <c:ptCount val="1"/>
              </c:numCache>
            </c:numRef>
          </c:xVal>
          <c:yVal>
            <c:numRef>
              <c:f>'PART I'!$F$285</c:f>
              <c:numCache>
                <c:formatCode>General</c:formatCode>
                <c:ptCount val="1"/>
              </c:numCache>
            </c:numRef>
          </c:yVal>
          <c:bubbleSize>
            <c:numLit>
              <c:formatCode>General</c:formatCode>
              <c:ptCount val="1"/>
              <c:pt idx="0">
                <c:v>1.0</c:v>
              </c:pt>
            </c:numLit>
          </c:bubbleSize>
          <c:bubble3D val="1"/>
        </c:ser>
        <c:ser>
          <c:idx val="5"/>
          <c:order val="5"/>
          <c:tx>
            <c:strRef>
              <c:f>'PART I'!$B$286</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I'!$D$286</c:f>
              <c:numCache>
                <c:formatCode>General</c:formatCode>
                <c:ptCount val="1"/>
              </c:numCache>
            </c:numRef>
          </c:xVal>
          <c:yVal>
            <c:numRef>
              <c:f>'PART I'!$F$286</c:f>
              <c:numCache>
                <c:formatCode>General</c:formatCode>
                <c:ptCount val="1"/>
              </c:numCache>
            </c:numRef>
          </c:yVal>
          <c:bubbleSize>
            <c:numLit>
              <c:formatCode>General</c:formatCode>
              <c:ptCount val="1"/>
              <c:pt idx="0">
                <c:v>1.0</c:v>
              </c:pt>
            </c:numLit>
          </c:bubbleSize>
          <c:bubble3D val="1"/>
        </c:ser>
        <c:ser>
          <c:idx val="6"/>
          <c:order val="6"/>
          <c:tx>
            <c:strRef>
              <c:f>'PART I'!$B$287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I'!$D$287</c:f>
              <c:numCache>
                <c:formatCode>General</c:formatCode>
                <c:ptCount val="1"/>
              </c:numCache>
            </c:numRef>
          </c:xVal>
          <c:yVal>
            <c:numRef>
              <c:f>'PART I'!$F$287</c:f>
              <c:numCache>
                <c:formatCode>General</c:formatCode>
                <c:ptCount val="1"/>
              </c:numCache>
            </c:numRef>
          </c:yVal>
          <c:bubbleSize>
            <c:numLit>
              <c:formatCode>General</c:formatCode>
              <c:ptCount val="1"/>
              <c:pt idx="0">
                <c:v>1.0</c:v>
              </c:pt>
            </c:numLit>
          </c:bubbleSize>
          <c:bubble3D val="1"/>
        </c:ser>
        <c:ser>
          <c:idx val="7"/>
          <c:order val="7"/>
          <c:tx>
            <c:strRef>
              <c:f>'PART I'!$B$288</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I'!$D$288</c:f>
              <c:numCache>
                <c:formatCode>General</c:formatCode>
                <c:ptCount val="1"/>
              </c:numCache>
            </c:numRef>
          </c:xVal>
          <c:yVal>
            <c:numRef>
              <c:f>'PART I'!$F$288</c:f>
              <c:numCache>
                <c:formatCode>General</c:formatCode>
                <c:ptCount val="1"/>
              </c:numCache>
            </c:numRef>
          </c:yVal>
          <c:bubbleSize>
            <c:numLit>
              <c:formatCode>General</c:formatCode>
              <c:ptCount val="1"/>
              <c:pt idx="0">
                <c:v>1.0</c:v>
              </c:pt>
            </c:numLit>
          </c:bubbleSize>
          <c:bubble3D val="1"/>
        </c:ser>
        <c:ser>
          <c:idx val="8"/>
          <c:order val="8"/>
          <c:tx>
            <c:strRef>
              <c:f>'PART I'!$B$289</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I'!$D$289</c:f>
              <c:numCache>
                <c:formatCode>General</c:formatCode>
                <c:ptCount val="1"/>
              </c:numCache>
            </c:numRef>
          </c:xVal>
          <c:yVal>
            <c:numRef>
              <c:f>'PART I'!$F$289</c:f>
              <c:numCache>
                <c:formatCode>General</c:formatCode>
                <c:ptCount val="1"/>
              </c:numCache>
            </c:numRef>
          </c:yVal>
          <c:bubbleSize>
            <c:numLit>
              <c:formatCode>General</c:formatCode>
              <c:ptCount val="1"/>
              <c:pt idx="0">
                <c:v>1.0</c:v>
              </c:pt>
            </c:numLit>
          </c:bubbleSize>
          <c:bubble3D val="1"/>
        </c:ser>
        <c:ser>
          <c:idx val="9"/>
          <c:order val="9"/>
          <c:tx>
            <c:strRef>
              <c:f>'PART I'!$B$290</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I'!$D$290</c:f>
              <c:numCache>
                <c:formatCode>General</c:formatCode>
                <c:ptCount val="1"/>
              </c:numCache>
            </c:numRef>
          </c:xVal>
          <c:yVal>
            <c:numRef>
              <c:f>'PART I'!$F$290</c:f>
              <c:numCache>
                <c:formatCode>General</c:formatCode>
                <c:ptCount val="1"/>
              </c:numCache>
            </c:numRef>
          </c:yVal>
          <c:bubbleSize>
            <c:numLit>
              <c:formatCode>General</c:formatCode>
              <c:ptCount val="1"/>
              <c:pt idx="0">
                <c:v>1.0</c:v>
              </c:pt>
            </c:numLit>
          </c:bubbleSize>
          <c:bubble3D val="1"/>
        </c:ser>
        <c:dLbls>
          <c:showLegendKey val="0"/>
          <c:showVal val="1"/>
          <c:showCatName val="1"/>
          <c:showSerName val="0"/>
          <c:showPercent val="0"/>
          <c:showBubbleSize val="0"/>
        </c:dLbls>
        <c:bubbleScale val="30"/>
        <c:showNegBubbles val="0"/>
        <c:axId val="-2144823568"/>
        <c:axId val="-2144821232"/>
      </c:bubbleChart>
      <c:valAx>
        <c:axId val="-2144823568"/>
        <c:scaling>
          <c:orientation val="minMax"/>
          <c:max val="10.0"/>
          <c:min val="0.0"/>
        </c:scaling>
        <c:delete val="1"/>
        <c:axPos val="b"/>
        <c:numFmt formatCode="General" sourceLinked="1"/>
        <c:majorTickMark val="out"/>
        <c:minorTickMark val="none"/>
        <c:tickLblPos val="nextTo"/>
        <c:crossAx val="-2144821232"/>
        <c:crosses val="autoZero"/>
        <c:crossBetween val="midCat"/>
      </c:valAx>
      <c:valAx>
        <c:axId val="-2144821232"/>
        <c:scaling>
          <c:orientation val="minMax"/>
          <c:max val="10.0"/>
          <c:min val="0.0"/>
        </c:scaling>
        <c:delete val="1"/>
        <c:axPos val="l"/>
        <c:numFmt formatCode="General" sourceLinked="1"/>
        <c:majorTickMark val="out"/>
        <c:minorTickMark val="none"/>
        <c:tickLblPos val="nextTo"/>
        <c:crossAx val="-2144823568"/>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'PART I'!$B$302</c:f>
              <c:strCache>
                <c:ptCount val="1"/>
                <c:pt idx="0">
                  <c:v>Regal Entertainment Group</c:v>
                </c:pt>
              </c:strCache>
            </c:strRef>
          </c:tx>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I'!$D$302</c:f>
              <c:numCache>
                <c:formatCode>General</c:formatCode>
                <c:ptCount val="1"/>
              </c:numCache>
            </c:numRef>
          </c:xVal>
          <c:yVal>
            <c:numRef>
              <c:f>'PART I'!$F$302</c:f>
              <c:numCache>
                <c:formatCode>General</c:formatCode>
                <c:ptCount val="1"/>
              </c:numCache>
            </c:numRef>
          </c:yVal>
          <c:bubbleSize>
            <c:numLit>
              <c:formatCode>General</c:formatCode>
              <c:ptCount val="1"/>
              <c:pt idx="0">
                <c:v>1.0</c:v>
              </c:pt>
            </c:numLit>
          </c:bubbleSize>
          <c:bubble3D val="1"/>
        </c:ser>
        <c:ser>
          <c:idx val="1"/>
          <c:order val="1"/>
          <c:tx>
            <c:strRef>
              <c:f>'PART I'!$B$303</c:f>
              <c:strCache>
                <c:ptCount val="1"/>
                <c:pt idx="0">
                  <c:v>US Division</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I'!$D$303</c:f>
              <c:numCache>
                <c:formatCode>General</c:formatCode>
                <c:ptCount val="1"/>
                <c:pt idx="0">
                  <c:v>9.0</c:v>
                </c:pt>
              </c:numCache>
            </c:numRef>
          </c:xVal>
          <c:yVal>
            <c:numRef>
              <c:f>'PART I'!$F$303</c:f>
              <c:numCache>
                <c:formatCode>General</c:formatCode>
                <c:ptCount val="1"/>
                <c:pt idx="0">
                  <c:v>4.0</c:v>
                </c:pt>
              </c:numCache>
            </c:numRef>
          </c:yVal>
          <c:bubbleSize>
            <c:numLit>
              <c:formatCode>General</c:formatCode>
              <c:ptCount val="1"/>
              <c:pt idx="0">
                <c:v>1.0</c:v>
              </c:pt>
            </c:numLit>
          </c:bubbleSize>
          <c:bubble3D val="1"/>
        </c:ser>
        <c:ser>
          <c:idx val="2"/>
          <c:order val="2"/>
          <c:tx>
            <c:strRef>
              <c:f>'PART I'!$B$304</c:f>
              <c:strCache>
                <c:ptCount val="1"/>
                <c:pt idx="0">
                  <c:v>Asia Pacific</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I'!$D$304</c:f>
              <c:numCache>
                <c:formatCode>General</c:formatCode>
                <c:ptCount val="1"/>
                <c:pt idx="0">
                  <c:v>3.0</c:v>
                </c:pt>
              </c:numCache>
            </c:numRef>
          </c:xVal>
          <c:yVal>
            <c:numRef>
              <c:f>'PART I'!$F$304</c:f>
              <c:numCache>
                <c:formatCode>General</c:formatCode>
                <c:ptCount val="1"/>
                <c:pt idx="0">
                  <c:v>7.0</c:v>
                </c:pt>
              </c:numCache>
            </c:numRef>
          </c:yVal>
          <c:bubbleSize>
            <c:numLit>
              <c:formatCode>General</c:formatCode>
              <c:ptCount val="1"/>
              <c:pt idx="0">
                <c:v>1.0</c:v>
              </c:pt>
            </c:numLit>
          </c:bubbleSize>
          <c:bubble3D val="1"/>
        </c:ser>
        <c:ser>
          <c:idx val="3"/>
          <c:order val="3"/>
          <c:tx>
            <c:strRef>
              <c:f>'PART I'!$B$305</c:f>
              <c:strCache>
                <c:ptCount val="1"/>
                <c:pt idx="0">
                  <c:v>Latin America</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I'!$D$305</c:f>
              <c:numCache>
                <c:formatCode>General</c:formatCode>
                <c:ptCount val="1"/>
                <c:pt idx="0">
                  <c:v>1.0</c:v>
                </c:pt>
              </c:numCache>
            </c:numRef>
          </c:xVal>
          <c:yVal>
            <c:numRef>
              <c:f>'PART I'!$F$305</c:f>
              <c:numCache>
                <c:formatCode>General</c:formatCode>
                <c:ptCount val="1"/>
                <c:pt idx="0">
                  <c:v>6.0</c:v>
                </c:pt>
              </c:numCache>
            </c:numRef>
          </c:yVal>
          <c:bubbleSize>
            <c:numLit>
              <c:formatCode>General</c:formatCode>
              <c:ptCount val="1"/>
              <c:pt idx="0">
                <c:v>1.0</c:v>
              </c:pt>
            </c:numLit>
          </c:bubbleSize>
          <c:bubble3D val="1"/>
        </c:ser>
        <c:ser>
          <c:idx val="5"/>
          <c:order val="4"/>
          <c:tx>
            <c:strRef>
              <c:f>'PART I'!$B$306</c:f>
              <c:strCache>
                <c:ptCount val="1"/>
                <c:pt idx="0">
                  <c:v>Europe</c:v>
                </c:pt>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I'!$D$306</c:f>
              <c:numCache>
                <c:formatCode>General</c:formatCode>
                <c:ptCount val="1"/>
                <c:pt idx="0">
                  <c:v>1.0</c:v>
                </c:pt>
              </c:numCache>
            </c:numRef>
          </c:xVal>
          <c:yVal>
            <c:numRef>
              <c:f>'PART I'!$F$306</c:f>
              <c:numCache>
                <c:formatCode>General</c:formatCode>
                <c:ptCount val="1"/>
                <c:pt idx="0">
                  <c:v>5.0</c:v>
                </c:pt>
              </c:numCache>
            </c:numRef>
          </c:yVal>
          <c:bubbleSize>
            <c:numLit>
              <c:formatCode>General</c:formatCode>
              <c:ptCount val="1"/>
              <c:pt idx="0">
                <c:v>1.0</c:v>
              </c:pt>
            </c:numLit>
          </c:bubbleSize>
          <c:bubble3D val="1"/>
        </c:ser>
        <c:ser>
          <c:idx val="4"/>
          <c:order val="5"/>
          <c:tx>
            <c:strRef>
              <c:f>'PART I'!$B$307</c:f>
              <c:strCache>
                <c:ptCount val="1"/>
              </c:strCache>
            </c:strRef>
          </c:tx>
          <c:spPr>
            <a:ln w="25400">
              <a:noFill/>
            </a:ln>
          </c:spPr>
          <c:invertIfNegative val="0"/>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'PART I'!$D$307</c:f>
              <c:numCache>
                <c:formatCode>General</c:formatCode>
                <c:ptCount val="1"/>
              </c:numCache>
            </c:numRef>
          </c:xVal>
          <c:yVal>
            <c:numRef>
              <c:f>'PART I'!$F$307</c:f>
              <c:numCache>
                <c:formatCode>General</c:formatCode>
                <c:ptCount val="1"/>
              </c:numCache>
            </c:numRef>
          </c:yVal>
          <c:bubbleSize>
            <c:numLit>
              <c:formatCode>General</c:formatCode>
              <c:ptCount val="1"/>
              <c:pt idx="0">
                <c:v>1.0</c:v>
              </c:pt>
            </c:numLit>
          </c:bubbleSize>
          <c:bubble3D val="1"/>
        </c:ser>
        <c:dLbls>
          <c:showLegendKey val="0"/>
          <c:showVal val="0"/>
          <c:showCatName val="0"/>
          <c:showSerName val="0"/>
          <c:showPercent val="0"/>
          <c:showBubbleSize val="0"/>
        </c:dLbls>
        <c:bubbleScale val="35"/>
        <c:showNegBubbles val="0"/>
        <c:axId val="-2144740784"/>
        <c:axId val="-2144738448"/>
      </c:bubbleChart>
      <c:valAx>
        <c:axId val="-2144740784"/>
        <c:scaling>
          <c:orientation val="minMax"/>
          <c:max val="10.0"/>
          <c:min val="0.0"/>
        </c:scaling>
        <c:delete val="1"/>
        <c:axPos val="b"/>
        <c:numFmt formatCode="General" sourceLinked="1"/>
        <c:majorTickMark val="out"/>
        <c:minorTickMark val="none"/>
        <c:tickLblPos val="nextTo"/>
        <c:crossAx val="-2144738448"/>
        <c:crosses val="autoZero"/>
        <c:crossBetween val="midCat"/>
      </c:valAx>
      <c:valAx>
        <c:axId val="-2144738448"/>
        <c:scaling>
          <c:orientation val="minMax"/>
          <c:max val="10.0"/>
          <c:min val="0.0"/>
        </c:scaling>
        <c:delete val="1"/>
        <c:axPos val="l"/>
        <c:numFmt formatCode="General" sourceLinked="1"/>
        <c:majorTickMark val="out"/>
        <c:minorTickMark val="none"/>
        <c:tickLblPos val="nextTo"/>
        <c:crossAx val="-2144740784"/>
        <c:crosses val="autoZero"/>
        <c:crossBetween val="midCat"/>
      </c:valAx>
    </c:plotArea>
    <c:plotVisOnly val="1"/>
    <c:dispBlanksAs val="gap"/>
    <c:showDLblsOverMax val="0"/>
  </c:chart>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EPS_EBIT!$D$6</c:f>
              <c:strCache>
                <c:ptCount val="1"/>
                <c:pt idx="0">
                  <c:v>Common Stock Financing</c:v>
                </c:pt>
              </c:strCache>
            </c:strRef>
          </c:tx>
          <c:marker>
            <c:symbol val="none"/>
          </c:marker>
          <c:cat>
            <c:numRef>
              <c:f>EPS_EBIT!$D$8:$F$8</c:f>
              <c:numCache>
                <c:formatCode>"$"#,##0;[Red]"$"#,##0</c:formatCode>
                <c:ptCount val="3"/>
                <c:pt idx="0">
                  <c:v>512.7</c:v>
                </c:pt>
                <c:pt idx="1">
                  <c:v>560.0</c:v>
                </c:pt>
                <c:pt idx="2">
                  <c:v>606.0</c:v>
                </c:pt>
              </c:numCache>
            </c:numRef>
          </c:cat>
          <c:val>
            <c:numRef>
              <c:f>EPS_EBIT!$D$14:$F$14</c:f>
              <c:numCache>
                <c:formatCode>"$"#,##0.00_);\("$"#,##0.00\)</c:formatCode>
                <c:ptCount val="3"/>
                <c:pt idx="0">
                  <c:v>3.28988526002388E-6</c:v>
                </c:pt>
                <c:pt idx="1">
                  <c:v>3.59339915274697E-6</c:v>
                </c:pt>
                <c:pt idx="2">
                  <c:v>3.88857122600833E-6</c:v>
                </c:pt>
              </c:numCache>
            </c:numRef>
          </c:val>
          <c:smooth val="0"/>
        </c:ser>
        <c:ser>
          <c:idx val="1"/>
          <c:order val="1"/>
          <c:tx>
            <c:strRef>
              <c:f>EPS_EBIT!$H$6</c:f>
              <c:strCache>
                <c:ptCount val="1"/>
                <c:pt idx="0">
                  <c:v>Debt Financing</c:v>
                </c:pt>
              </c:strCache>
            </c:strRef>
          </c:tx>
          <c:marker>
            <c:symbol val="none"/>
          </c:marker>
          <c:cat>
            <c:numRef>
              <c:f>EPS_EBIT!$D$8:$F$8</c:f>
              <c:numCache>
                <c:formatCode>"$"#,##0;[Red]"$"#,##0</c:formatCode>
                <c:ptCount val="3"/>
                <c:pt idx="0">
                  <c:v>512.7</c:v>
                </c:pt>
                <c:pt idx="1">
                  <c:v>560.0</c:v>
                </c:pt>
                <c:pt idx="2">
                  <c:v>606.0</c:v>
                </c:pt>
              </c:numCache>
            </c:numRef>
          </c:cat>
          <c:val>
            <c:numRef>
              <c:f>EPS_EBIT!$H$14:$J$14</c:f>
              <c:numCache>
                <c:formatCode>"$"#,##0.00_);\("$"#,##0.00\)</c:formatCode>
                <c:ptCount val="3"/>
                <c:pt idx="0">
                  <c:v>3.27869444015988E-6</c:v>
                </c:pt>
                <c:pt idx="1">
                  <c:v>3.58220833767661E-6</c:v>
                </c:pt>
                <c:pt idx="2">
                  <c:v>3.87738041559987E-6</c:v>
                </c:pt>
              </c:numCache>
            </c:numRef>
          </c:val>
          <c:smooth val="0"/>
        </c:ser>
        <c:dLbls>
          <c:showLegendKey val="0"/>
          <c:showVal val="0"/>
          <c:showCatName val="0"/>
          <c:showSerName val="0"/>
          <c:showPercent val="0"/>
          <c:showBubbleSize val="0"/>
        </c:dLbls>
        <c:smooth val="0"/>
        <c:axId val="2130110864"/>
        <c:axId val="2130113744"/>
      </c:lineChart>
      <c:catAx>
        <c:axId val="2130110864"/>
        <c:scaling>
          <c:orientation val="minMax"/>
        </c:scaling>
        <c:delete val="0"/>
        <c:axPos val="b"/>
        <c:numFmt formatCode="&quot;$&quot;#,##0;[Red]&quot;$&quot;#,##0" sourceLinked="1"/>
        <c:majorTickMark val="out"/>
        <c:minorTickMark val="none"/>
        <c:tickLblPos val="nextTo"/>
        <c:crossAx val="2130113744"/>
        <c:crosses val="autoZero"/>
        <c:auto val="1"/>
        <c:lblAlgn val="ctr"/>
        <c:lblOffset val="100"/>
        <c:noMultiLvlLbl val="0"/>
      </c:catAx>
      <c:valAx>
        <c:axId val="2130113744"/>
        <c:scaling>
          <c:orientation val="minMax"/>
        </c:scaling>
        <c:delete val="0"/>
        <c:axPos val="l"/>
        <c:majorGridlines/>
        <c:numFmt formatCode="&quot;$&quot;#,##0.00_);\(&quot;$&quot;#,##0.00\)" sourceLinked="1"/>
        <c:majorTickMark val="out"/>
        <c:minorTickMark val="none"/>
        <c:tickLblPos val="nextTo"/>
        <c:crossAx val="21301108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PART I'!B131"/><Relationship Id="rId20" Type="http://schemas.openxmlformats.org/officeDocument/2006/relationships/hyperlink" Target="#'Perceptual Map'!B2"/><Relationship Id="rId21" Type="http://schemas.openxmlformats.org/officeDocument/2006/relationships/hyperlink" Target="#SWOT!A2"/><Relationship Id="rId22" Type="http://schemas.openxmlformats.org/officeDocument/2006/relationships/hyperlink" Target="#QSPM!B2"/><Relationship Id="rId23" Type="http://schemas.openxmlformats.org/officeDocument/2006/relationships/hyperlink" Target="#GRAND!B2"/><Relationship Id="rId10" Type="http://schemas.openxmlformats.org/officeDocument/2006/relationships/hyperlink" Target="#'PART I'!B181"/><Relationship Id="rId11" Type="http://schemas.openxmlformats.org/officeDocument/2006/relationships/hyperlink" Target="#'PART I'!B294"/><Relationship Id="rId12" Type="http://schemas.openxmlformats.org/officeDocument/2006/relationships/hyperlink" Target="#'PART I'!B317"/><Relationship Id="rId13" Type="http://schemas.openxmlformats.org/officeDocument/2006/relationships/hyperlink" Target="#'IFE '!A1"/><Relationship Id="rId14" Type="http://schemas.openxmlformats.org/officeDocument/2006/relationships/hyperlink" Target="#'PART I'!A2"/><Relationship Id="rId15" Type="http://schemas.openxmlformats.org/officeDocument/2006/relationships/hyperlink" Target="#'EFE '!A1"/><Relationship Id="rId16" Type="http://schemas.openxmlformats.org/officeDocument/2006/relationships/hyperlink" Target="#CPM!C2"/><Relationship Id="rId17" Type="http://schemas.openxmlformats.org/officeDocument/2006/relationships/hyperlink" Target="#BCG!B5"/><Relationship Id="rId18" Type="http://schemas.openxmlformats.org/officeDocument/2006/relationships/hyperlink" Target="#IE!B2"/><Relationship Id="rId19" Type="http://schemas.openxmlformats.org/officeDocument/2006/relationships/hyperlink" Target="#SPACE!B2"/><Relationship Id="rId1" Type="http://schemas.openxmlformats.org/officeDocument/2006/relationships/hyperlink" Target="#'PART I'!B13"/><Relationship Id="rId2" Type="http://schemas.openxmlformats.org/officeDocument/2006/relationships/hyperlink" Target="#'PART I'!B255"/><Relationship Id="rId3" Type="http://schemas.openxmlformats.org/officeDocument/2006/relationships/hyperlink" Target="#'PART I'!B39"/><Relationship Id="rId4" Type="http://schemas.openxmlformats.org/officeDocument/2006/relationships/hyperlink" Target="#'PART I'!B55"/><Relationship Id="rId5" Type="http://schemas.openxmlformats.org/officeDocument/2006/relationships/hyperlink" Target="#'PART I'!B81"/><Relationship Id="rId6" Type="http://schemas.openxmlformats.org/officeDocument/2006/relationships/hyperlink" Target="#'PART I'!B311"/><Relationship Id="rId7" Type="http://schemas.openxmlformats.org/officeDocument/2006/relationships/hyperlink" Target="#'PART I'!B99"/><Relationship Id="rId8" Type="http://schemas.openxmlformats.org/officeDocument/2006/relationships/hyperlink" Target="#'PART I'!B155"/></Relationships>
</file>

<file path=xl/drawings/_rels/drawing10.xml.rels><?xml version="1.0" encoding="UTF-8" standalone="yes"?>
<Relationships xmlns="http://schemas.openxmlformats.org/package/2006/relationships"><Relationship Id="rId1" Type="http://schemas.openxmlformats.org/officeDocument/2006/relationships/hyperlink" Target="#'PART I'!B182"/><Relationship Id="rId2"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hyperlink" Target="#'PART I'!B256"/></Relationships>
</file>

<file path=xl/drawings/_rels/drawing13.xml.rels><?xml version="1.0" encoding="UTF-8" standalone="yes"?>
<Relationships xmlns="http://schemas.openxmlformats.org/package/2006/relationships"><Relationship Id="rId1" Type="http://schemas.openxmlformats.org/officeDocument/2006/relationships/hyperlink" Target="#'PART I'!B299"/><Relationship Id="rId2"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hyperlink" Target="#'PART I'!B296"/></Relationships>
</file>

<file path=xl/drawings/_rels/drawing15.xml.rels><?xml version="1.0" encoding="UTF-8" standalone="yes"?>
<Relationships xmlns="http://schemas.openxmlformats.org/package/2006/relationships"><Relationship Id="rId1" Type="http://schemas.openxmlformats.org/officeDocument/2006/relationships/hyperlink" Target="#'PART I'!B317"/></Relationships>
</file>

<file path=xl/drawings/_rels/drawing16.xml.rels><?xml version="1.0" encoding="UTF-8" standalone="yes"?>
<Relationships xmlns="http://schemas.openxmlformats.org/package/2006/relationships"><Relationship Id="rId1" Type="http://schemas.openxmlformats.org/officeDocument/2006/relationships/hyperlink" Target="#'PART II'!B2"/></Relationships>
</file>

<file path=xl/drawings/_rels/drawing17.xml.rels><?xml version="1.0" encoding="UTF-8" standalone="yes"?>
<Relationships xmlns="http://schemas.openxmlformats.org/package/2006/relationships"><Relationship Id="rId1" Type="http://schemas.openxmlformats.org/officeDocument/2006/relationships/hyperlink" Target="#'PART II'!B71"/></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hyperlink" Target="#'PART II'!B107"/></Relationships>
</file>

<file path=xl/drawings/_rels/drawing19.xml.rels><?xml version="1.0" encoding="UTF-8" standalone="yes"?>
<Relationships xmlns="http://schemas.openxmlformats.org/package/2006/relationships"><Relationship Id="rId1" Type="http://schemas.openxmlformats.org/officeDocument/2006/relationships/hyperlink" Target="#'PART II'!B139"/></Relationships>
</file>

<file path=xl/drawings/_rels/drawing2.xml.rels><?xml version="1.0" encoding="UTF-8" standalone="yes"?>
<Relationships xmlns="http://schemas.openxmlformats.org/package/2006/relationships"><Relationship Id="rId3" Type="http://schemas.openxmlformats.org/officeDocument/2006/relationships/hyperlink" Target="#'Financial Statements'!B18"/><Relationship Id="rId4" Type="http://schemas.openxmlformats.org/officeDocument/2006/relationships/hyperlink" Target="#'Company Valuation'!B3"/><Relationship Id="rId5" Type="http://schemas.openxmlformats.org/officeDocument/2006/relationships/hyperlink" Target="#'Company Valuation'!B14"/><Relationship Id="rId6" Type="http://schemas.openxmlformats.org/officeDocument/2006/relationships/hyperlink" Target="#'PART II'!B71"/><Relationship Id="rId7" Type="http://schemas.openxmlformats.org/officeDocument/2006/relationships/hyperlink" Target="#'PART II'!B107"/><Relationship Id="rId8" Type="http://schemas.openxmlformats.org/officeDocument/2006/relationships/hyperlink" Target="#'PART II'!B139"/><Relationship Id="rId9" Type="http://schemas.openxmlformats.org/officeDocument/2006/relationships/hyperlink" Target="#'PART II'!A2"/><Relationship Id="rId10" Type="http://schemas.openxmlformats.org/officeDocument/2006/relationships/hyperlink" Target="#EPS_EBIT!C4"/><Relationship Id="rId1" Type="http://schemas.openxmlformats.org/officeDocument/2006/relationships/hyperlink" Target="#'PART II'!B2"/><Relationship Id="rId2" Type="http://schemas.openxmlformats.org/officeDocument/2006/relationships/hyperlink" Target="#'Financial Statements'!B5"/></Relationships>
</file>

<file path=xl/drawings/_rels/drawing20.xml.rels><?xml version="1.0" encoding="UTF-8" standalone="yes"?>
<Relationships xmlns="http://schemas.openxmlformats.org/package/2006/relationships"><Relationship Id="rId1" Type="http://schemas.openxmlformats.org/officeDocument/2006/relationships/hyperlink" Target="#'PART II'!A1"/></Relationships>
</file>

<file path=xl/drawings/_rels/drawing3.xml.rels><?xml version="1.0" encoding="UTF-8" standalone="yes"?>
<Relationships xmlns="http://schemas.openxmlformats.org/package/2006/relationships"><Relationship Id="rId1" Type="http://schemas.openxmlformats.org/officeDocument/2006/relationships/hyperlink" Target="#'PART I'!B26"/></Relationships>
</file>

<file path=xl/drawings/_rels/drawing4.xml.rels><?xml version="1.0" encoding="UTF-8" standalone="yes"?>
<Relationships xmlns="http://schemas.openxmlformats.org/package/2006/relationships"><Relationship Id="rId1" Type="http://schemas.openxmlformats.org/officeDocument/2006/relationships/hyperlink" Target="#'PART I'!B68"/><Relationship Id="rId2" Type="http://schemas.openxmlformats.org/officeDocument/2006/relationships/hyperlink" Target="#'PART I'!B66"/></Relationships>
</file>

<file path=xl/drawings/_rels/drawing5.xml.rels><?xml version="1.0" encoding="UTF-8" standalone="yes"?>
<Relationships xmlns="http://schemas.openxmlformats.org/package/2006/relationships"><Relationship Id="rId1" Type="http://schemas.openxmlformats.org/officeDocument/2006/relationships/hyperlink" Target="#'PART I'!D99"/></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hyperlink" Target="#'PART I'!D132"/><Relationship Id="rId3" Type="http://schemas.openxmlformats.org/officeDocument/2006/relationships/hyperlink" Target="#'PART I'!B144"/></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hyperlink" Target="#'PART I'!B171"/></Relationships>
</file>

<file path=xl/drawings/drawing1.xml><?xml version="1.0" encoding="utf-8"?>
<xdr:wsDr xmlns:xdr="http://schemas.openxmlformats.org/drawingml/2006/spreadsheetDrawing" xmlns:a="http://schemas.openxmlformats.org/drawingml/2006/main">
  <xdr:twoCellAnchor>
    <xdr:from>
      <xdr:col>1</xdr:col>
      <xdr:colOff>9526</xdr:colOff>
      <xdr:row>0</xdr:row>
      <xdr:rowOff>104775</xdr:rowOff>
    </xdr:from>
    <xdr:to>
      <xdr:col>6</xdr:col>
      <xdr:colOff>561975</xdr:colOff>
      <xdr:row>0</xdr:row>
      <xdr:rowOff>295275</xdr:rowOff>
    </xdr:to>
    <xdr:sp macro="" textlink="">
      <xdr:nvSpPr>
        <xdr:cNvPr id="14" name="Rectangle 13"/>
        <xdr:cNvSpPr/>
      </xdr:nvSpPr>
      <xdr:spPr>
        <a:xfrm>
          <a:off x="352426" y="104775"/>
          <a:ext cx="9439274" cy="190500"/>
        </a:xfrm>
        <a:prstGeom prst="rect">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Click The</a:t>
          </a:r>
          <a:r>
            <a:rPr lang="en-US" sz="1100" b="1" baseline="0">
              <a:solidFill>
                <a:sysClr val="windowText" lastClr="000000"/>
              </a:solidFill>
              <a:latin typeface="Times New Roman" panose="02020603050405020304" pitchFamily="18" charset="0"/>
              <a:cs typeface="Times New Roman" panose="02020603050405020304" pitchFamily="18" charset="0"/>
            </a:rPr>
            <a:t> Blue Buttons Below to Navigate Part 1 More Efficiently</a:t>
          </a:r>
        </a:p>
      </xdr:txBody>
    </xdr:sp>
    <xdr:clientData/>
  </xdr:twoCellAnchor>
  <xdr:twoCellAnchor>
    <xdr:from>
      <xdr:col>1</xdr:col>
      <xdr:colOff>66676</xdr:colOff>
      <xdr:row>0</xdr:row>
      <xdr:rowOff>342900</xdr:rowOff>
    </xdr:from>
    <xdr:to>
      <xdr:col>1</xdr:col>
      <xdr:colOff>1352550</xdr:colOff>
      <xdr:row>0</xdr:row>
      <xdr:rowOff>609600</xdr:rowOff>
    </xdr:to>
    <xdr:sp macro="" textlink="">
      <xdr:nvSpPr>
        <xdr:cNvPr id="12" name="Rounded Rectangle 11">
          <a:hlinkClick xmlns:r="http://schemas.openxmlformats.org/officeDocument/2006/relationships" r:id="rId1"/>
        </xdr:cNvPr>
        <xdr:cNvSpPr/>
      </xdr:nvSpPr>
      <xdr:spPr>
        <a:xfrm>
          <a:off x="409576" y="342900"/>
          <a:ext cx="1285874"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Strengths</a:t>
          </a: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1</xdr:col>
      <xdr:colOff>3362325</xdr:colOff>
      <xdr:row>0</xdr:row>
      <xdr:rowOff>695325</xdr:rowOff>
    </xdr:from>
    <xdr:to>
      <xdr:col>1</xdr:col>
      <xdr:colOff>4638674</xdr:colOff>
      <xdr:row>0</xdr:row>
      <xdr:rowOff>981075</xdr:rowOff>
    </xdr:to>
    <xdr:sp macro="" textlink="">
      <xdr:nvSpPr>
        <xdr:cNvPr id="20" name="Rounded Rectangle 19">
          <a:hlinkClick xmlns:r="http://schemas.openxmlformats.org/officeDocument/2006/relationships" r:id="rId2"/>
        </xdr:cNvPr>
        <xdr:cNvSpPr/>
      </xdr:nvSpPr>
      <xdr:spPr>
        <a:xfrm>
          <a:off x="3705225" y="695325"/>
          <a:ext cx="1276349" cy="2857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Perceptual Maps</a:t>
          </a:r>
        </a:p>
        <a:p>
          <a:pPr algn="ctr"/>
          <a:endParaRPr lang="en-US" sz="1000">
            <a:latin typeface="Times New Roman" panose="02020603050405020304" pitchFamily="18" charset="0"/>
            <a:cs typeface="Times New Roman" panose="02020603050405020304" pitchFamily="18" charset="0"/>
          </a:endParaRPr>
        </a:p>
        <a:p>
          <a:pPr algn="l"/>
          <a:endParaRPr lang="en-US" sz="1000"/>
        </a:p>
      </xdr:txBody>
    </xdr:sp>
    <xdr:clientData/>
  </xdr:twoCellAnchor>
  <xdr:twoCellAnchor>
    <xdr:from>
      <xdr:col>1</xdr:col>
      <xdr:colOff>1809750</xdr:colOff>
      <xdr:row>0</xdr:row>
      <xdr:rowOff>333375</xdr:rowOff>
    </xdr:from>
    <xdr:to>
      <xdr:col>1</xdr:col>
      <xdr:colOff>3048001</xdr:colOff>
      <xdr:row>0</xdr:row>
      <xdr:rowOff>628650</xdr:rowOff>
    </xdr:to>
    <xdr:sp macro="" textlink="">
      <xdr:nvSpPr>
        <xdr:cNvPr id="21" name="Rounded Rectangle 20">
          <a:hlinkClick xmlns:r="http://schemas.openxmlformats.org/officeDocument/2006/relationships" r:id="rId3"/>
        </xdr:cNvPr>
        <xdr:cNvSpPr/>
      </xdr:nvSpPr>
      <xdr:spPr>
        <a:xfrm>
          <a:off x="2152650" y="333375"/>
          <a:ext cx="1238251"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Weaknesses</a:t>
          </a:r>
        </a:p>
        <a:p>
          <a:pPr algn="l"/>
          <a:endParaRPr lang="en-US" sz="1000">
            <a:latin typeface="Times New Roman" panose="02020603050405020304" pitchFamily="18" charset="0"/>
            <a:cs typeface="Times New Roman" panose="02020603050405020304" pitchFamily="18" charset="0"/>
          </a:endParaRPr>
        </a:p>
        <a:p>
          <a:pPr algn="l"/>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3371850</xdr:colOff>
      <xdr:row>0</xdr:row>
      <xdr:rowOff>371475</xdr:rowOff>
    </xdr:from>
    <xdr:to>
      <xdr:col>1</xdr:col>
      <xdr:colOff>4638675</xdr:colOff>
      <xdr:row>0</xdr:row>
      <xdr:rowOff>628650</xdr:rowOff>
    </xdr:to>
    <xdr:sp macro="" textlink="">
      <xdr:nvSpPr>
        <xdr:cNvPr id="22" name="Rounded Rectangle 21">
          <a:hlinkClick xmlns:r="http://schemas.openxmlformats.org/officeDocument/2006/relationships" r:id="rId4"/>
        </xdr:cNvPr>
        <xdr:cNvSpPr/>
      </xdr:nvSpPr>
      <xdr:spPr>
        <a:xfrm>
          <a:off x="3714750" y="371475"/>
          <a:ext cx="1266825" cy="2571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latin typeface="Times New Roman" panose="02020603050405020304" pitchFamily="18" charset="0"/>
              <a:cs typeface="Times New Roman" panose="02020603050405020304" pitchFamily="18" charset="0"/>
            </a:rPr>
            <a:t>Opportunities</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5029200</xdr:colOff>
      <xdr:row>0</xdr:row>
      <xdr:rowOff>371475</xdr:rowOff>
    </xdr:from>
    <xdr:to>
      <xdr:col>1</xdr:col>
      <xdr:colOff>6200775</xdr:colOff>
      <xdr:row>0</xdr:row>
      <xdr:rowOff>638175</xdr:rowOff>
    </xdr:to>
    <xdr:sp macro="" textlink="">
      <xdr:nvSpPr>
        <xdr:cNvPr id="23" name="Rounded Rectangle 22">
          <a:hlinkClick xmlns:r="http://schemas.openxmlformats.org/officeDocument/2006/relationships" r:id="rId5"/>
        </xdr:cNvPr>
        <xdr:cNvSpPr/>
      </xdr:nvSpPr>
      <xdr:spPr>
        <a:xfrm>
          <a:off x="5372100" y="371475"/>
          <a:ext cx="1171575"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Threats</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2</xdr:col>
      <xdr:colOff>142875</xdr:colOff>
      <xdr:row>0</xdr:row>
      <xdr:rowOff>685800</xdr:rowOff>
    </xdr:from>
    <xdr:to>
      <xdr:col>3</xdr:col>
      <xdr:colOff>685800</xdr:colOff>
      <xdr:row>0</xdr:row>
      <xdr:rowOff>981075</xdr:rowOff>
    </xdr:to>
    <xdr:sp macro="" textlink="">
      <xdr:nvSpPr>
        <xdr:cNvPr id="24" name="Rounded Rectangle 23">
          <a:hlinkClick xmlns:r="http://schemas.openxmlformats.org/officeDocument/2006/relationships" r:id="rId6"/>
        </xdr:cNvPr>
        <xdr:cNvSpPr/>
      </xdr:nvSpPr>
      <xdr:spPr>
        <a:xfrm>
          <a:off x="6934200" y="685800"/>
          <a:ext cx="1133475"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SWOT</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2</xdr:col>
      <xdr:colOff>142875</xdr:colOff>
      <xdr:row>0</xdr:row>
      <xdr:rowOff>361950</xdr:rowOff>
    </xdr:from>
    <xdr:to>
      <xdr:col>4</xdr:col>
      <xdr:colOff>0</xdr:colOff>
      <xdr:row>0</xdr:row>
      <xdr:rowOff>609600</xdr:rowOff>
    </xdr:to>
    <xdr:sp macro="" textlink="">
      <xdr:nvSpPr>
        <xdr:cNvPr id="25" name="Rounded Rectangle 24">
          <a:hlinkClick xmlns:r="http://schemas.openxmlformats.org/officeDocument/2006/relationships" r:id="rId7"/>
        </xdr:cNvPr>
        <xdr:cNvSpPr/>
      </xdr:nvSpPr>
      <xdr:spPr>
        <a:xfrm>
          <a:off x="6934200" y="361950"/>
          <a:ext cx="1143000" cy="24765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CPM</a:t>
          </a:r>
        </a:p>
        <a:p>
          <a:pPr algn="ctr"/>
          <a:endParaRPr lang="en-US" sz="1100"/>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47625</xdr:colOff>
      <xdr:row>0</xdr:row>
      <xdr:rowOff>676276</xdr:rowOff>
    </xdr:from>
    <xdr:to>
      <xdr:col>1</xdr:col>
      <xdr:colOff>1352550</xdr:colOff>
      <xdr:row>0</xdr:row>
      <xdr:rowOff>981076</xdr:rowOff>
    </xdr:to>
    <xdr:sp macro="" textlink="">
      <xdr:nvSpPr>
        <xdr:cNvPr id="26" name="Rounded Rectangle 25">
          <a:hlinkClick xmlns:r="http://schemas.openxmlformats.org/officeDocument/2006/relationships" r:id="rId8"/>
        </xdr:cNvPr>
        <xdr:cNvSpPr/>
      </xdr:nvSpPr>
      <xdr:spPr>
        <a:xfrm>
          <a:off x="390525" y="676276"/>
          <a:ext cx="1304925"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IE Matrix</a:t>
          </a:r>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361950</xdr:rowOff>
    </xdr:from>
    <xdr:to>
      <xdr:col>7</xdr:col>
      <xdr:colOff>38100</xdr:colOff>
      <xdr:row>0</xdr:row>
      <xdr:rowOff>628650</xdr:rowOff>
    </xdr:to>
    <xdr:sp macro="" textlink="">
      <xdr:nvSpPr>
        <xdr:cNvPr id="27" name="Rounded Rectangle 26">
          <a:hlinkClick xmlns:r="http://schemas.openxmlformats.org/officeDocument/2006/relationships" r:id="rId9"/>
        </xdr:cNvPr>
        <xdr:cNvSpPr/>
      </xdr:nvSpPr>
      <xdr:spPr>
        <a:xfrm>
          <a:off x="8382001" y="361950"/>
          <a:ext cx="1123949" cy="2667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BCG Matrix</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1809751</xdr:colOff>
      <xdr:row>0</xdr:row>
      <xdr:rowOff>685800</xdr:rowOff>
    </xdr:from>
    <xdr:to>
      <xdr:col>1</xdr:col>
      <xdr:colOff>3048001</xdr:colOff>
      <xdr:row>0</xdr:row>
      <xdr:rowOff>981075</xdr:rowOff>
    </xdr:to>
    <xdr:sp macro="" textlink="">
      <xdr:nvSpPr>
        <xdr:cNvPr id="28" name="Rounded Rectangle 27">
          <a:hlinkClick xmlns:r="http://schemas.openxmlformats.org/officeDocument/2006/relationships" r:id="rId10"/>
        </xdr:cNvPr>
        <xdr:cNvSpPr/>
      </xdr:nvSpPr>
      <xdr:spPr>
        <a:xfrm>
          <a:off x="2152651" y="685800"/>
          <a:ext cx="1238250" cy="29527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latin typeface="Times New Roman" panose="02020603050405020304" pitchFamily="18" charset="0"/>
              <a:cs typeface="Times New Roman" panose="02020603050405020304" pitchFamily="18" charset="0"/>
            </a:rPr>
            <a:t>SPACE</a:t>
          </a:r>
          <a:r>
            <a:rPr lang="en-US" sz="120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Matrix</a:t>
          </a:r>
        </a:p>
        <a:p>
          <a:pPr algn="ctr"/>
          <a:endParaRPr lang="en-US" sz="1200">
            <a:latin typeface="Times New Roman" panose="02020603050405020304" pitchFamily="18" charset="0"/>
            <a:cs typeface="Times New Roman" panose="02020603050405020304" pitchFamily="18" charset="0"/>
          </a:endParaRPr>
        </a:p>
        <a:p>
          <a:pPr algn="ctr"/>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a:p>
          <a:pPr algn="l"/>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1</xdr:col>
      <xdr:colOff>5048250</xdr:colOff>
      <xdr:row>0</xdr:row>
      <xdr:rowOff>685800</xdr:rowOff>
    </xdr:from>
    <xdr:to>
      <xdr:col>1</xdr:col>
      <xdr:colOff>6210300</xdr:colOff>
      <xdr:row>0</xdr:row>
      <xdr:rowOff>990600</xdr:rowOff>
    </xdr:to>
    <xdr:sp macro="" textlink="">
      <xdr:nvSpPr>
        <xdr:cNvPr id="29" name="Rounded Rectangle 28">
          <a:hlinkClick xmlns:r="http://schemas.openxmlformats.org/officeDocument/2006/relationships" r:id="rId11"/>
        </xdr:cNvPr>
        <xdr:cNvSpPr/>
      </xdr:nvSpPr>
      <xdr:spPr>
        <a:xfrm>
          <a:off x="5391150" y="685800"/>
          <a:ext cx="1162050"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t>GRAND </a:t>
          </a:r>
        </a:p>
        <a:p>
          <a:pPr algn="ctr"/>
          <a:endParaRPr lang="en-US" sz="1000"/>
        </a:p>
        <a:p>
          <a:pPr algn="ctr"/>
          <a:endParaRPr lang="en-US" sz="1000">
            <a:latin typeface="Times New Roman" panose="02020603050405020304" pitchFamily="18" charset="0"/>
            <a:cs typeface="Times New Roman" panose="02020603050405020304" pitchFamily="18" charset="0"/>
          </a:endParaRPr>
        </a:p>
        <a:p>
          <a:pPr algn="l"/>
          <a:endParaRPr lang="en-US" sz="1000"/>
        </a:p>
        <a:p>
          <a:pPr algn="l"/>
          <a:endParaRPr lang="en-US" sz="1000"/>
        </a:p>
      </xdr:txBody>
    </xdr:sp>
    <xdr:clientData/>
  </xdr:twoCellAnchor>
  <xdr:twoCellAnchor>
    <xdr:from>
      <xdr:col>4</xdr:col>
      <xdr:colOff>304801</xdr:colOff>
      <xdr:row>0</xdr:row>
      <xdr:rowOff>685800</xdr:rowOff>
    </xdr:from>
    <xdr:to>
      <xdr:col>7</xdr:col>
      <xdr:colOff>47625</xdr:colOff>
      <xdr:row>0</xdr:row>
      <xdr:rowOff>990600</xdr:rowOff>
    </xdr:to>
    <xdr:sp macro="" textlink="">
      <xdr:nvSpPr>
        <xdr:cNvPr id="30" name="Rounded Rectangle 29">
          <a:hlinkClick xmlns:r="http://schemas.openxmlformats.org/officeDocument/2006/relationships" r:id="rId12"/>
        </xdr:cNvPr>
        <xdr:cNvSpPr/>
      </xdr:nvSpPr>
      <xdr:spPr>
        <a:xfrm>
          <a:off x="8382001" y="685800"/>
          <a:ext cx="1133474" cy="304800"/>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QSPM</a:t>
          </a:r>
        </a:p>
        <a:p>
          <a:pPr algn="ctr"/>
          <a:endParaRPr lang="en-US" sz="1100">
            <a:latin typeface="Times New Roman" panose="02020603050405020304" pitchFamily="18" charset="0"/>
            <a:cs typeface="Times New Roman" panose="02020603050405020304" pitchFamily="18" charset="0"/>
          </a:endParaRPr>
        </a:p>
        <a:p>
          <a:pPr algn="l"/>
          <a:endParaRPr lang="en-US" sz="1100"/>
        </a:p>
        <a:p>
          <a:pPr algn="l"/>
          <a:endParaRPr lang="en-US" sz="1100"/>
        </a:p>
      </xdr:txBody>
    </xdr:sp>
    <xdr:clientData/>
  </xdr:twoCellAnchor>
  <xdr:twoCellAnchor>
    <xdr:from>
      <xdr:col>1</xdr:col>
      <xdr:colOff>2266950</xdr:colOff>
      <xdr:row>21</xdr:row>
      <xdr:rowOff>66675</xdr:rowOff>
    </xdr:from>
    <xdr:to>
      <xdr:col>1</xdr:col>
      <xdr:colOff>3514725</xdr:colOff>
      <xdr:row>22</xdr:row>
      <xdr:rowOff>171450</xdr:rowOff>
    </xdr:to>
    <xdr:sp macro="" textlink="">
      <xdr:nvSpPr>
        <xdr:cNvPr id="2" name="Rounded Rectangle 1">
          <a:hlinkClick xmlns:r="http://schemas.openxmlformats.org/officeDocument/2006/relationships" r:id="rId13"/>
        </xdr:cNvPr>
        <xdr:cNvSpPr/>
      </xdr:nvSpPr>
      <xdr:spPr>
        <a:xfrm>
          <a:off x="2609850" y="8753475"/>
          <a:ext cx="124777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latin typeface="Times New Roman" panose="02020603050405020304" pitchFamily="18" charset="0"/>
              <a:cs typeface="Times New Roman" panose="02020603050405020304" pitchFamily="18" charset="0"/>
            </a:rPr>
            <a:t>View</a:t>
          </a:r>
          <a:r>
            <a:rPr lang="en-US" sz="1100" b="1" baseline="0">
              <a:solidFill>
                <a:sysClr val="windowText" lastClr="000000"/>
              </a:solidFill>
              <a:latin typeface="Times New Roman" panose="02020603050405020304" pitchFamily="18" charset="0"/>
              <a:cs typeface="Times New Roman" panose="02020603050405020304" pitchFamily="18" charset="0"/>
            </a:rPr>
            <a:t> IFE Matrix</a:t>
          </a:r>
          <a:endParaRPr lang="en-US" sz="11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1409700</xdr:colOff>
      <xdr:row>49</xdr:row>
      <xdr:rowOff>171450</xdr:rowOff>
    </xdr:from>
    <xdr:to>
      <xdr:col>1</xdr:col>
      <xdr:colOff>2981325</xdr:colOff>
      <xdr:row>51</xdr:row>
      <xdr:rowOff>76200</xdr:rowOff>
    </xdr:to>
    <xdr:sp macro="" textlink="">
      <xdr:nvSpPr>
        <xdr:cNvPr id="3" name="Rounded Rectangle 2">
          <a:hlinkClick xmlns:r="http://schemas.openxmlformats.org/officeDocument/2006/relationships" r:id="rId13"/>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IFE Matrix</a:t>
          </a:r>
        </a:p>
      </xdr:txBody>
    </xdr:sp>
    <xdr:clientData/>
  </xdr:twoCellAnchor>
  <xdr:twoCellAnchor>
    <xdr:from>
      <xdr:col>7</xdr:col>
      <xdr:colOff>323850</xdr:colOff>
      <xdr:row>0</xdr:row>
      <xdr:rowOff>400050</xdr:rowOff>
    </xdr:from>
    <xdr:to>
      <xdr:col>9</xdr:col>
      <xdr:colOff>400050</xdr:colOff>
      <xdr:row>0</xdr:row>
      <xdr:rowOff>809625</xdr:rowOff>
    </xdr:to>
    <xdr:sp macro="" textlink="">
      <xdr:nvSpPr>
        <xdr:cNvPr id="4" name="Rounded Rectangle 3">
          <a:hlinkClick xmlns:r="http://schemas.openxmlformats.org/officeDocument/2006/relationships" r:id="rId14"/>
        </xdr:cNvPr>
        <xdr:cNvSpPr/>
      </xdr:nvSpPr>
      <xdr:spPr>
        <a:xfrm>
          <a:off x="10077450" y="400050"/>
          <a:ext cx="1295400" cy="409575"/>
        </a:xfrm>
        <a:prstGeom prst="roundRect">
          <a:avLst/>
        </a:prstGeom>
        <a:solidFill>
          <a:schemeClr val="accent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600" b="1" u="sng">
              <a:solidFill>
                <a:schemeClr val="bg1"/>
              </a:solidFill>
              <a:latin typeface="Times New Roman" panose="02020603050405020304" pitchFamily="18" charset="0"/>
              <a:cs typeface="Times New Roman" panose="02020603050405020304" pitchFamily="18" charset="0"/>
            </a:rPr>
            <a:t>HOME</a:t>
          </a:r>
        </a:p>
      </xdr:txBody>
    </xdr:sp>
    <xdr:clientData/>
  </xdr:twoCellAnchor>
  <xdr:twoCellAnchor>
    <xdr:from>
      <xdr:col>1</xdr:col>
      <xdr:colOff>1409700</xdr:colOff>
      <xdr:row>91</xdr:row>
      <xdr:rowOff>171450</xdr:rowOff>
    </xdr:from>
    <xdr:to>
      <xdr:col>1</xdr:col>
      <xdr:colOff>2981325</xdr:colOff>
      <xdr:row>93</xdr:row>
      <xdr:rowOff>76200</xdr:rowOff>
    </xdr:to>
    <xdr:sp macro="" textlink="">
      <xdr:nvSpPr>
        <xdr:cNvPr id="18" name="Rounded Rectangle 17">
          <a:hlinkClick xmlns:r="http://schemas.openxmlformats.org/officeDocument/2006/relationships" r:id="rId15"/>
        </xdr:cNvPr>
        <xdr:cNvSpPr/>
      </xdr:nvSpPr>
      <xdr:spPr>
        <a:xfrm>
          <a:off x="1752600" y="1451610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4829175</xdr:colOff>
      <xdr:row>63</xdr:row>
      <xdr:rowOff>28575</xdr:rowOff>
    </xdr:from>
    <xdr:to>
      <xdr:col>1</xdr:col>
      <xdr:colOff>6400800</xdr:colOff>
      <xdr:row>64</xdr:row>
      <xdr:rowOff>152400</xdr:rowOff>
    </xdr:to>
    <xdr:sp macro="" textlink="">
      <xdr:nvSpPr>
        <xdr:cNvPr id="19" name="Rounded Rectangle 18">
          <a:hlinkClick xmlns:r="http://schemas.openxmlformats.org/officeDocument/2006/relationships" r:id="rId15"/>
        </xdr:cNvPr>
        <xdr:cNvSpPr/>
      </xdr:nvSpPr>
      <xdr:spPr>
        <a:xfrm>
          <a:off x="5172075" y="18688050"/>
          <a:ext cx="1571625" cy="3238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EFE</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2095500</xdr:colOff>
      <xdr:row>107</xdr:row>
      <xdr:rowOff>9525</xdr:rowOff>
    </xdr:from>
    <xdr:to>
      <xdr:col>1</xdr:col>
      <xdr:colOff>3743325</xdr:colOff>
      <xdr:row>108</xdr:row>
      <xdr:rowOff>114300</xdr:rowOff>
    </xdr:to>
    <xdr:sp macro="" textlink="">
      <xdr:nvSpPr>
        <xdr:cNvPr id="31" name="Rounded Rectangle 30">
          <a:hlinkClick xmlns:r="http://schemas.openxmlformats.org/officeDocument/2006/relationships" r:id="rId16"/>
        </xdr:cNvPr>
        <xdr:cNvSpPr/>
      </xdr:nvSpPr>
      <xdr:spPr>
        <a:xfrm>
          <a:off x="2438400" y="30861000"/>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1</xdr:col>
      <xdr:colOff>1647825</xdr:colOff>
      <xdr:row>126</xdr:row>
      <xdr:rowOff>28575</xdr:rowOff>
    </xdr:from>
    <xdr:to>
      <xdr:col>1</xdr:col>
      <xdr:colOff>3295650</xdr:colOff>
      <xdr:row>127</xdr:row>
      <xdr:rowOff>133350</xdr:rowOff>
    </xdr:to>
    <xdr:sp macro="" textlink="">
      <xdr:nvSpPr>
        <xdr:cNvPr id="32" name="Rounded Rectangle 31">
          <a:hlinkClick xmlns:r="http://schemas.openxmlformats.org/officeDocument/2006/relationships" r:id="rId16"/>
        </xdr:cNvPr>
        <xdr:cNvSpPr/>
      </xdr:nvSpPr>
      <xdr:spPr>
        <a:xfrm>
          <a:off x="1990725" y="3494722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View CPM</a:t>
          </a:r>
          <a:r>
            <a:rPr lang="en-US" sz="1200" b="1" baseline="0">
              <a:solidFill>
                <a:sysClr val="windowText" lastClr="000000"/>
              </a:solidFill>
              <a:latin typeface="Times New Roman" panose="02020603050405020304" pitchFamily="18" charset="0"/>
              <a:cs typeface="Times New Roman" panose="02020603050405020304" pitchFamily="18" charset="0"/>
            </a:rPr>
            <a:t> </a:t>
          </a:r>
          <a:r>
            <a:rPr lang="en-US" sz="1200" b="1">
              <a:solidFill>
                <a:sysClr val="windowText" lastClr="000000"/>
              </a:solidFill>
              <a:latin typeface="Times New Roman" panose="02020603050405020304" pitchFamily="18" charset="0"/>
              <a:cs typeface="Times New Roman" panose="02020603050405020304" pitchFamily="18" charset="0"/>
            </a:rPr>
            <a:t>Matrix</a:t>
          </a:r>
        </a:p>
      </xdr:txBody>
    </xdr:sp>
    <xdr:clientData/>
  </xdr:twoCellAnchor>
  <xdr:twoCellAnchor>
    <xdr:from>
      <xdr:col>5</xdr:col>
      <xdr:colOff>0</xdr:colOff>
      <xdr:row>140</xdr:row>
      <xdr:rowOff>0</xdr:rowOff>
    </xdr:from>
    <xdr:to>
      <xdr:col>7</xdr:col>
      <xdr:colOff>647700</xdr:colOff>
      <xdr:row>140</xdr:row>
      <xdr:rowOff>304800</xdr:rowOff>
    </xdr:to>
    <xdr:sp macro="" textlink="">
      <xdr:nvSpPr>
        <xdr:cNvPr id="45" name="Rounded Rectangle 44">
          <a:hlinkClick xmlns:r="http://schemas.openxmlformats.org/officeDocument/2006/relationships" r:id="rId17"/>
        </xdr:cNvPr>
        <xdr:cNvSpPr/>
      </xdr:nvSpPr>
      <xdr:spPr>
        <a:xfrm>
          <a:off x="8353425" y="41748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1</xdr:col>
      <xdr:colOff>2066925</xdr:colOff>
      <xdr:row>150</xdr:row>
      <xdr:rowOff>0</xdr:rowOff>
    </xdr:from>
    <xdr:to>
      <xdr:col>1</xdr:col>
      <xdr:colOff>3714750</xdr:colOff>
      <xdr:row>151</xdr:row>
      <xdr:rowOff>104775</xdr:rowOff>
    </xdr:to>
    <xdr:sp macro="" textlink="">
      <xdr:nvSpPr>
        <xdr:cNvPr id="46" name="Rounded Rectangle 45">
          <a:hlinkClick xmlns:r="http://schemas.openxmlformats.org/officeDocument/2006/relationships" r:id="rId17"/>
        </xdr:cNvPr>
        <xdr:cNvSpPr/>
      </xdr:nvSpPr>
      <xdr:spPr>
        <a:xfrm>
          <a:off x="2409825" y="45177075"/>
          <a:ext cx="1647825" cy="30480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BCG</a:t>
          </a:r>
        </a:p>
      </xdr:txBody>
    </xdr:sp>
    <xdr:clientData/>
  </xdr:twoCellAnchor>
  <xdr:twoCellAnchor>
    <xdr:from>
      <xdr:col>5</xdr:col>
      <xdr:colOff>0</xdr:colOff>
      <xdr:row>164</xdr:row>
      <xdr:rowOff>0</xdr:rowOff>
    </xdr:from>
    <xdr:to>
      <xdr:col>7</xdr:col>
      <xdr:colOff>647700</xdr:colOff>
      <xdr:row>165</xdr:row>
      <xdr:rowOff>0</xdr:rowOff>
    </xdr:to>
    <xdr:sp macro="" textlink="">
      <xdr:nvSpPr>
        <xdr:cNvPr id="47" name="Rounded Rectangle 46">
          <a:hlinkClick xmlns:r="http://schemas.openxmlformats.org/officeDocument/2006/relationships" r:id="rId18"/>
        </xdr:cNvPr>
        <xdr:cNvSpPr/>
      </xdr:nvSpPr>
      <xdr:spPr>
        <a:xfrm>
          <a:off x="8391525" y="488823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1743075</xdr:colOff>
      <xdr:row>176</xdr:row>
      <xdr:rowOff>190500</xdr:rowOff>
    </xdr:from>
    <xdr:to>
      <xdr:col>1</xdr:col>
      <xdr:colOff>3390900</xdr:colOff>
      <xdr:row>178</xdr:row>
      <xdr:rowOff>0</xdr:rowOff>
    </xdr:to>
    <xdr:sp macro="" textlink="">
      <xdr:nvSpPr>
        <xdr:cNvPr id="52" name="Rounded Rectangle 51">
          <a:hlinkClick xmlns:r="http://schemas.openxmlformats.org/officeDocument/2006/relationships" r:id="rId18"/>
        </xdr:cNvPr>
        <xdr:cNvSpPr/>
      </xdr:nvSpPr>
      <xdr:spPr>
        <a:xfrm>
          <a:off x="2085975" y="526446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IE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184</xdr:row>
      <xdr:rowOff>0</xdr:rowOff>
    </xdr:from>
    <xdr:to>
      <xdr:col>6</xdr:col>
      <xdr:colOff>28575</xdr:colOff>
      <xdr:row>184</xdr:row>
      <xdr:rowOff>209550</xdr:rowOff>
    </xdr:to>
    <xdr:sp macro="" textlink="">
      <xdr:nvSpPr>
        <xdr:cNvPr id="56" name="Rounded Rectangle 55">
          <a:hlinkClick xmlns:r="http://schemas.openxmlformats.org/officeDocument/2006/relationships" r:id="rId19"/>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1847850</xdr:colOff>
      <xdr:row>251</xdr:row>
      <xdr:rowOff>190500</xdr:rowOff>
    </xdr:from>
    <xdr:to>
      <xdr:col>1</xdr:col>
      <xdr:colOff>3495675</xdr:colOff>
      <xdr:row>253</xdr:row>
      <xdr:rowOff>0</xdr:rowOff>
    </xdr:to>
    <xdr:sp macro="" textlink="">
      <xdr:nvSpPr>
        <xdr:cNvPr id="57" name="Rounded Rectangle 56">
          <a:hlinkClick xmlns:r="http://schemas.openxmlformats.org/officeDocument/2006/relationships" r:id="rId19"/>
        </xdr:cNvPr>
        <xdr:cNvSpPr/>
      </xdr:nvSpPr>
      <xdr:spPr>
        <a:xfrm>
          <a:off x="2190750" y="699039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SPACE</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258</xdr:row>
      <xdr:rowOff>0</xdr:rowOff>
    </xdr:from>
    <xdr:to>
      <xdr:col>6</xdr:col>
      <xdr:colOff>28575</xdr:colOff>
      <xdr:row>258</xdr:row>
      <xdr:rowOff>209550</xdr:rowOff>
    </xdr:to>
    <xdr:sp macro="" textlink="">
      <xdr:nvSpPr>
        <xdr:cNvPr id="58" name="Rounded Rectangle 57">
          <a:hlinkClick xmlns:r="http://schemas.openxmlformats.org/officeDocument/2006/relationships" r:id="rId20"/>
        </xdr:cNvPr>
        <xdr:cNvSpPr/>
      </xdr:nvSpPr>
      <xdr:spPr>
        <a:xfrm>
          <a:off x="7400925" y="54816375"/>
          <a:ext cx="16478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1866900</xdr:colOff>
      <xdr:row>291</xdr:row>
      <xdr:rowOff>19050</xdr:rowOff>
    </xdr:from>
    <xdr:to>
      <xdr:col>1</xdr:col>
      <xdr:colOff>3590925</xdr:colOff>
      <xdr:row>292</xdr:row>
      <xdr:rowOff>28575</xdr:rowOff>
    </xdr:to>
    <xdr:sp macro="" textlink="">
      <xdr:nvSpPr>
        <xdr:cNvPr id="62" name="Rounded Rectangle 61">
          <a:hlinkClick xmlns:r="http://schemas.openxmlformats.org/officeDocument/2006/relationships" r:id="rId20"/>
        </xdr:cNvPr>
        <xdr:cNvSpPr/>
      </xdr:nvSpPr>
      <xdr:spPr>
        <a:xfrm>
          <a:off x="2209800" y="8099107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Perceptual Map</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1504950</xdr:colOff>
      <xdr:row>313</xdr:row>
      <xdr:rowOff>152400</xdr:rowOff>
    </xdr:from>
    <xdr:to>
      <xdr:col>1</xdr:col>
      <xdr:colOff>3228975</xdr:colOff>
      <xdr:row>314</xdr:row>
      <xdr:rowOff>161925</xdr:rowOff>
    </xdr:to>
    <xdr:sp macro="" textlink="">
      <xdr:nvSpPr>
        <xdr:cNvPr id="63" name="Rounded Rectangle 62">
          <a:hlinkClick xmlns:r="http://schemas.openxmlformats.org/officeDocument/2006/relationships" r:id="rId21"/>
        </xdr:cNvPr>
        <xdr:cNvSpPr/>
      </xdr:nvSpPr>
      <xdr:spPr>
        <a:xfrm>
          <a:off x="1847850" y="860298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SWOT</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0</xdr:colOff>
      <xdr:row>320</xdr:row>
      <xdr:rowOff>0</xdr:rowOff>
    </xdr:from>
    <xdr:to>
      <xdr:col>6</xdr:col>
      <xdr:colOff>28575</xdr:colOff>
      <xdr:row>320</xdr:row>
      <xdr:rowOff>209550</xdr:rowOff>
    </xdr:to>
    <xdr:sp macro="" textlink="">
      <xdr:nvSpPr>
        <xdr:cNvPr id="64" name="Rounded Rectangle 63">
          <a:hlinkClick xmlns:r="http://schemas.openxmlformats.org/officeDocument/2006/relationships" r:id="rId22"/>
        </xdr:cNvPr>
        <xdr:cNvSpPr/>
      </xdr:nvSpPr>
      <xdr:spPr>
        <a:xfrm>
          <a:off x="7400925" y="71285100"/>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296</xdr:row>
      <xdr:rowOff>0</xdr:rowOff>
    </xdr:from>
    <xdr:to>
      <xdr:col>7</xdr:col>
      <xdr:colOff>333375</xdr:colOff>
      <xdr:row>297</xdr:row>
      <xdr:rowOff>9525</xdr:rowOff>
    </xdr:to>
    <xdr:sp macro="" textlink="">
      <xdr:nvSpPr>
        <xdr:cNvPr id="76" name="Rounded Rectangle 75">
          <a:hlinkClick xmlns:r="http://schemas.openxmlformats.org/officeDocument/2006/relationships" r:id="rId23"/>
        </xdr:cNvPr>
        <xdr:cNvSpPr/>
      </xdr:nvSpPr>
      <xdr:spPr>
        <a:xfrm>
          <a:off x="8039100" y="821150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1514475</xdr:colOff>
      <xdr:row>307</xdr:row>
      <xdr:rowOff>114300</xdr:rowOff>
    </xdr:from>
    <xdr:to>
      <xdr:col>1</xdr:col>
      <xdr:colOff>3238500</xdr:colOff>
      <xdr:row>308</xdr:row>
      <xdr:rowOff>123825</xdr:rowOff>
    </xdr:to>
    <xdr:sp macro="" textlink="">
      <xdr:nvSpPr>
        <xdr:cNvPr id="78" name="Rounded Rectangle 77">
          <a:hlinkClick xmlns:r="http://schemas.openxmlformats.org/officeDocument/2006/relationships" r:id="rId23"/>
        </xdr:cNvPr>
        <xdr:cNvSpPr/>
      </xdr:nvSpPr>
      <xdr:spPr>
        <a:xfrm>
          <a:off x="1857375" y="84629625"/>
          <a:ext cx="1724025"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GRAND </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904875</xdr:colOff>
      <xdr:row>380</xdr:row>
      <xdr:rowOff>171450</xdr:rowOff>
    </xdr:from>
    <xdr:to>
      <xdr:col>1</xdr:col>
      <xdr:colOff>2695575</xdr:colOff>
      <xdr:row>381</xdr:row>
      <xdr:rowOff>180975</xdr:rowOff>
    </xdr:to>
    <xdr:sp macro="" textlink="">
      <xdr:nvSpPr>
        <xdr:cNvPr id="34" name="Rounded Rectangle 33">
          <a:hlinkClick xmlns:r="http://schemas.openxmlformats.org/officeDocument/2006/relationships" r:id="rId22"/>
        </xdr:cNvPr>
        <xdr:cNvSpPr/>
      </xdr:nvSpPr>
      <xdr:spPr>
        <a:xfrm>
          <a:off x="1247775" y="104908350"/>
          <a:ext cx="1790700" cy="209550"/>
        </a:xfrm>
        <a:prstGeom prst="round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latin typeface="Times New Roman" panose="02020603050405020304" pitchFamily="18" charset="0"/>
              <a:cs typeface="Times New Roman" panose="02020603050405020304" pitchFamily="18" charset="0"/>
            </a:rPr>
            <a:t>QSPM</a:t>
          </a: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a:p>
          <a:pPr algn="ct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314324</xdr:colOff>
      <xdr:row>2</xdr:row>
      <xdr:rowOff>104775</xdr:rowOff>
    </xdr:to>
    <xdr:sp macro="" textlink="">
      <xdr:nvSpPr>
        <xdr:cNvPr id="6" name="Rounded Rectangle 5">
          <a:hlinkClick xmlns:r="http://schemas.openxmlformats.org/officeDocument/2006/relationships" r:id="rId1"/>
        </xdr:cNvPr>
        <xdr:cNvSpPr/>
      </xdr:nvSpPr>
      <xdr:spPr>
        <a:xfrm>
          <a:off x="3695699" y="200025"/>
          <a:ext cx="149542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xdr:col>
      <xdr:colOff>0</xdr:colOff>
      <xdr:row>11</xdr:row>
      <xdr:rowOff>0</xdr:rowOff>
    </xdr:from>
    <xdr:to>
      <xdr:col>8</xdr:col>
      <xdr:colOff>304800</xdr:colOff>
      <xdr:row>25</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9</xdr:row>
      <xdr:rowOff>133350</xdr:rowOff>
    </xdr:from>
    <xdr:to>
      <xdr:col>5</xdr:col>
      <xdr:colOff>19050</xdr:colOff>
      <xdr:row>10</xdr:row>
      <xdr:rowOff>171450</xdr:rowOff>
    </xdr:to>
    <xdr:sp macro="" textlink="">
      <xdr:nvSpPr>
        <xdr:cNvPr id="8" name="Rectangle 7"/>
        <xdr:cNvSpPr/>
      </xdr:nvSpPr>
      <xdr:spPr>
        <a:xfrm>
          <a:off x="2705100" y="2171700"/>
          <a:ext cx="3619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FP</a:t>
          </a:r>
        </a:p>
        <a:p>
          <a:pPr algn="ctr"/>
          <a:endParaRPr lang="en-US" sz="1100"/>
        </a:p>
      </xdr:txBody>
    </xdr:sp>
    <xdr:clientData/>
  </xdr:twoCellAnchor>
  <xdr:twoCellAnchor>
    <xdr:from>
      <xdr:col>4</xdr:col>
      <xdr:colOff>266700</xdr:colOff>
      <xdr:row>25</xdr:row>
      <xdr:rowOff>95250</xdr:rowOff>
    </xdr:from>
    <xdr:to>
      <xdr:col>5</xdr:col>
      <xdr:colOff>19050</xdr:colOff>
      <xdr:row>26</xdr:row>
      <xdr:rowOff>123825</xdr:rowOff>
    </xdr:to>
    <xdr:sp macro="" textlink="">
      <xdr:nvSpPr>
        <xdr:cNvPr id="10" name="Rectangle 9"/>
        <xdr:cNvSpPr/>
      </xdr:nvSpPr>
      <xdr:spPr>
        <a:xfrm>
          <a:off x="2705100" y="5181600"/>
          <a:ext cx="361950" cy="2190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SP</a:t>
          </a:r>
        </a:p>
        <a:p>
          <a:pPr algn="r"/>
          <a:endParaRPr lang="en-US" sz="1100"/>
        </a:p>
        <a:p>
          <a:pPr algn="r"/>
          <a:endParaRPr lang="en-US" sz="1100"/>
        </a:p>
      </xdr:txBody>
    </xdr:sp>
    <xdr:clientData/>
  </xdr:twoCellAnchor>
  <xdr:twoCellAnchor>
    <xdr:from>
      <xdr:col>0</xdr:col>
      <xdr:colOff>228599</xdr:colOff>
      <xdr:row>17</xdr:row>
      <xdr:rowOff>104774</xdr:rowOff>
    </xdr:from>
    <xdr:to>
      <xdr:col>0</xdr:col>
      <xdr:colOff>590550</xdr:colOff>
      <xdr:row>18</xdr:row>
      <xdr:rowOff>152400</xdr:rowOff>
    </xdr:to>
    <xdr:sp macro="" textlink="">
      <xdr:nvSpPr>
        <xdr:cNvPr id="11" name="Rectangle 10"/>
        <xdr:cNvSpPr/>
      </xdr:nvSpPr>
      <xdr:spPr>
        <a:xfrm>
          <a:off x="228599" y="3667124"/>
          <a:ext cx="361951" cy="2381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CP</a:t>
          </a:r>
        </a:p>
        <a:p>
          <a:pPr algn="l"/>
          <a:endParaRPr lang="en-US" sz="1100"/>
        </a:p>
      </xdr:txBody>
    </xdr:sp>
    <xdr:clientData/>
  </xdr:twoCellAnchor>
  <xdr:twoCellAnchor>
    <xdr:from>
      <xdr:col>8</xdr:col>
      <xdr:colOff>323850</xdr:colOff>
      <xdr:row>17</xdr:row>
      <xdr:rowOff>142875</xdr:rowOff>
    </xdr:from>
    <xdr:to>
      <xdr:col>9</xdr:col>
      <xdr:colOff>38100</xdr:colOff>
      <xdr:row>18</xdr:row>
      <xdr:rowOff>180975</xdr:rowOff>
    </xdr:to>
    <xdr:sp macro="" textlink="">
      <xdr:nvSpPr>
        <xdr:cNvPr id="12" name="Rectangle 11"/>
        <xdr:cNvSpPr/>
      </xdr:nvSpPr>
      <xdr:spPr>
        <a:xfrm>
          <a:off x="5200650" y="3705225"/>
          <a:ext cx="323850" cy="2286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IP</a:t>
          </a:r>
        </a:p>
        <a:p>
          <a:pPr algn="ctr"/>
          <a:endParaRPr lang="en-US" sz="1100"/>
        </a:p>
        <a:p>
          <a:pPr algn="ctr"/>
          <a:r>
            <a:rPr lang="en-US" sz="1100"/>
            <a:t>IPIP</a:t>
          </a:r>
        </a:p>
      </xdr:txBody>
    </xdr:sp>
    <xdr:clientData/>
  </xdr:twoCellAnchor>
  <xdr:twoCellAnchor>
    <xdr:from>
      <xdr:col>1</xdr:col>
      <xdr:colOff>19049</xdr:colOff>
      <xdr:row>23</xdr:row>
      <xdr:rowOff>180975</xdr:rowOff>
    </xdr:from>
    <xdr:to>
      <xdr:col>2</xdr:col>
      <xdr:colOff>381000</xdr:colOff>
      <xdr:row>25</xdr:row>
      <xdr:rowOff>57150</xdr:rowOff>
    </xdr:to>
    <xdr:sp macro="" textlink="">
      <xdr:nvSpPr>
        <xdr:cNvPr id="13" name="Rectangle 12"/>
        <xdr:cNvSpPr/>
      </xdr:nvSpPr>
      <xdr:spPr>
        <a:xfrm>
          <a:off x="628649" y="4886325"/>
          <a:ext cx="9715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Defensive</a:t>
          </a:r>
        </a:p>
      </xdr:txBody>
    </xdr:sp>
    <xdr:clientData/>
  </xdr:twoCellAnchor>
  <xdr:twoCellAnchor>
    <xdr:from>
      <xdr:col>1</xdr:col>
      <xdr:colOff>9524</xdr:colOff>
      <xdr:row>11</xdr:row>
      <xdr:rowOff>9525</xdr:rowOff>
    </xdr:from>
    <xdr:to>
      <xdr:col>2</xdr:col>
      <xdr:colOff>400049</xdr:colOff>
      <xdr:row>12</xdr:row>
      <xdr:rowOff>76200</xdr:rowOff>
    </xdr:to>
    <xdr:sp macro="" textlink="">
      <xdr:nvSpPr>
        <xdr:cNvPr id="15" name="Rectangle 14"/>
        <xdr:cNvSpPr/>
      </xdr:nvSpPr>
      <xdr:spPr>
        <a:xfrm>
          <a:off x="619124" y="24288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Conservative</a:t>
          </a:r>
        </a:p>
      </xdr:txBody>
    </xdr:sp>
    <xdr:clientData/>
  </xdr:twoCellAnchor>
  <xdr:twoCellAnchor>
    <xdr:from>
      <xdr:col>6</xdr:col>
      <xdr:colOff>514350</xdr:colOff>
      <xdr:row>11</xdr:row>
      <xdr:rowOff>19050</xdr:rowOff>
    </xdr:from>
    <xdr:to>
      <xdr:col>8</xdr:col>
      <xdr:colOff>295275</xdr:colOff>
      <xdr:row>12</xdr:row>
      <xdr:rowOff>85725</xdr:rowOff>
    </xdr:to>
    <xdr:sp macro="" textlink="">
      <xdr:nvSpPr>
        <xdr:cNvPr id="18" name="Rectangle 17"/>
        <xdr:cNvSpPr/>
      </xdr:nvSpPr>
      <xdr:spPr>
        <a:xfrm>
          <a:off x="4171950" y="2438400"/>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Aggressive</a:t>
          </a:r>
        </a:p>
      </xdr:txBody>
    </xdr:sp>
    <xdr:clientData/>
  </xdr:twoCellAnchor>
  <xdr:twoCellAnchor>
    <xdr:from>
      <xdr:col>6</xdr:col>
      <xdr:colOff>514350</xdr:colOff>
      <xdr:row>24</xdr:row>
      <xdr:rowOff>9525</xdr:rowOff>
    </xdr:from>
    <xdr:to>
      <xdr:col>8</xdr:col>
      <xdr:colOff>295275</xdr:colOff>
      <xdr:row>25</xdr:row>
      <xdr:rowOff>76200</xdr:rowOff>
    </xdr:to>
    <xdr:sp macro="" textlink="">
      <xdr:nvSpPr>
        <xdr:cNvPr id="19" name="Rectangle 18"/>
        <xdr:cNvSpPr/>
      </xdr:nvSpPr>
      <xdr:spPr>
        <a:xfrm>
          <a:off x="4171950" y="4905375"/>
          <a:ext cx="10001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Competitive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14</xdr:row>
      <xdr:rowOff>123825</xdr:rowOff>
    </xdr:from>
    <xdr:to>
      <xdr:col>10</xdr:col>
      <xdr:colOff>466726</xdr:colOff>
      <xdr:row>29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590549</xdr:colOff>
      <xdr:row>1</xdr:row>
      <xdr:rowOff>0</xdr:rowOff>
    </xdr:from>
    <xdr:to>
      <xdr:col>8</xdr:col>
      <xdr:colOff>295274</xdr:colOff>
      <xdr:row>1</xdr:row>
      <xdr:rowOff>400050</xdr:rowOff>
    </xdr:to>
    <xdr:sp macro="" textlink="">
      <xdr:nvSpPr>
        <xdr:cNvPr id="4" name="Rounded Rectangle 3">
          <a:hlinkClick xmlns:r="http://schemas.openxmlformats.org/officeDocument/2006/relationships" r:id="rId2"/>
        </xdr:cNvPr>
        <xdr:cNvSpPr/>
      </xdr:nvSpPr>
      <xdr:spPr>
        <a:xfrm>
          <a:off x="3400424" y="200025"/>
          <a:ext cx="1476375"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0.50207</cdr:x>
      <cdr:y>0.04319</cdr:y>
    </cdr:from>
    <cdr:to>
      <cdr:x>0.50415</cdr:x>
      <cdr:y>0.94352</cdr:y>
    </cdr:to>
    <cdr:cxnSp macro="">
      <cdr:nvCxnSpPr>
        <cdr:cNvPr id="8" name="Straight Connector 7"/>
        <cdr:cNvCxnSpPr/>
      </cdr:nvCxnSpPr>
      <cdr:spPr>
        <a:xfrm xmlns:a="http://schemas.openxmlformats.org/drawingml/2006/main" flipH="1">
          <a:off x="2305051" y="123825"/>
          <a:ext cx="9525" cy="25812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0.04564</cdr:x>
      <cdr:y>0.50166</cdr:y>
    </cdr:from>
    <cdr:to>
      <cdr:x>0.96266</cdr:x>
      <cdr:y>0.50166</cdr:y>
    </cdr:to>
    <cdr:cxnSp macro="">
      <cdr:nvCxnSpPr>
        <cdr:cNvPr id="10" name="Straight Connector 9"/>
        <cdr:cNvCxnSpPr/>
      </cdr:nvCxnSpPr>
      <cdr:spPr>
        <a:xfrm xmlns:a="http://schemas.openxmlformats.org/drawingml/2006/main">
          <a:off x="209551" y="1438275"/>
          <a:ext cx="421005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5</xdr:col>
      <xdr:colOff>590549</xdr:colOff>
      <xdr:row>1</xdr:row>
      <xdr:rowOff>0</xdr:rowOff>
    </xdr:from>
    <xdr:to>
      <xdr:col>8</xdr:col>
      <xdr:colOff>238124</xdr:colOff>
      <xdr:row>1</xdr:row>
      <xdr:rowOff>371475</xdr:rowOff>
    </xdr:to>
    <xdr:sp macro="" textlink="">
      <xdr:nvSpPr>
        <xdr:cNvPr id="2" name="Rounded Rectangle 1">
          <a:hlinkClick xmlns:r="http://schemas.openxmlformats.org/officeDocument/2006/relationships" r:id="rId1"/>
        </xdr:cNvPr>
        <xdr:cNvSpPr/>
      </xdr:nvSpPr>
      <xdr:spPr>
        <a:xfrm>
          <a:off x="3533774" y="200025"/>
          <a:ext cx="1419225" cy="371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3</xdr:col>
      <xdr:colOff>0</xdr:colOff>
      <xdr:row>13</xdr:row>
      <xdr:rowOff>0</xdr:rowOff>
    </xdr:from>
    <xdr:to>
      <xdr:col>11</xdr:col>
      <xdr:colOff>142875</xdr:colOff>
      <xdr:row>31</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21</xdr:row>
      <xdr:rowOff>180975</xdr:rowOff>
    </xdr:from>
    <xdr:to>
      <xdr:col>11</xdr:col>
      <xdr:colOff>0</xdr:colOff>
      <xdr:row>22</xdr:row>
      <xdr:rowOff>0</xdr:rowOff>
    </xdr:to>
    <xdr:cxnSp macro="">
      <xdr:nvCxnSpPr>
        <xdr:cNvPr id="4" name="Straight Connector 3"/>
        <xdr:cNvCxnSpPr/>
      </xdr:nvCxnSpPr>
      <xdr:spPr>
        <a:xfrm flipV="1">
          <a:off x="2038350" y="4457700"/>
          <a:ext cx="46386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13</xdr:row>
      <xdr:rowOff>123825</xdr:rowOff>
    </xdr:from>
    <xdr:to>
      <xdr:col>7</xdr:col>
      <xdr:colOff>47625</xdr:colOff>
      <xdr:row>30</xdr:row>
      <xdr:rowOff>28575</xdr:rowOff>
    </xdr:to>
    <xdr:cxnSp macro="">
      <xdr:nvCxnSpPr>
        <xdr:cNvPr id="6" name="Straight Connector 5"/>
        <xdr:cNvCxnSpPr/>
      </xdr:nvCxnSpPr>
      <xdr:spPr>
        <a:xfrm>
          <a:off x="4286250" y="2876550"/>
          <a:ext cx="0" cy="3143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13</xdr:row>
      <xdr:rowOff>9525</xdr:rowOff>
    </xdr:from>
    <xdr:to>
      <xdr:col>4</xdr:col>
      <xdr:colOff>333374</xdr:colOff>
      <xdr:row>14</xdr:row>
      <xdr:rowOff>66675</xdr:rowOff>
    </xdr:to>
    <xdr:sp macro="" textlink="">
      <xdr:nvSpPr>
        <xdr:cNvPr id="8" name="Rectangle 7"/>
        <xdr:cNvSpPr/>
      </xdr:nvSpPr>
      <xdr:spPr>
        <a:xfrm>
          <a:off x="180975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Quadrant II</a:t>
          </a:r>
        </a:p>
      </xdr:txBody>
    </xdr:sp>
    <xdr:clientData/>
  </xdr:twoCellAnchor>
  <xdr:twoCellAnchor>
    <xdr:from>
      <xdr:col>9</xdr:col>
      <xdr:colOff>409575</xdr:colOff>
      <xdr:row>13</xdr:row>
      <xdr:rowOff>9525</xdr:rowOff>
    </xdr:from>
    <xdr:to>
      <xdr:col>11</xdr:col>
      <xdr:colOff>123824</xdr:colOff>
      <xdr:row>14</xdr:row>
      <xdr:rowOff>66675</xdr:rowOff>
    </xdr:to>
    <xdr:sp macro="" textlink="">
      <xdr:nvSpPr>
        <xdr:cNvPr id="9" name="Rectangle 8"/>
        <xdr:cNvSpPr/>
      </xdr:nvSpPr>
      <xdr:spPr>
        <a:xfrm>
          <a:off x="5867400" y="27622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i="0"/>
            <a:t>Quadrant I</a:t>
          </a:r>
        </a:p>
      </xdr:txBody>
    </xdr:sp>
    <xdr:clientData/>
  </xdr:twoCellAnchor>
  <xdr:twoCellAnchor>
    <xdr:from>
      <xdr:col>3</xdr:col>
      <xdr:colOff>19050</xdr:colOff>
      <xdr:row>29</xdr:row>
      <xdr:rowOff>123825</xdr:rowOff>
    </xdr:from>
    <xdr:to>
      <xdr:col>4</xdr:col>
      <xdr:colOff>342899</xdr:colOff>
      <xdr:row>30</xdr:row>
      <xdr:rowOff>180975</xdr:rowOff>
    </xdr:to>
    <xdr:sp macro="" textlink="">
      <xdr:nvSpPr>
        <xdr:cNvPr id="10" name="Rectangle 9"/>
        <xdr:cNvSpPr/>
      </xdr:nvSpPr>
      <xdr:spPr>
        <a:xfrm>
          <a:off x="1819275"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III</a:t>
          </a:r>
        </a:p>
        <a:p>
          <a:pPr algn="l"/>
          <a:r>
            <a:rPr lang="en-US" sz="1100"/>
            <a:t>I</a:t>
          </a:r>
        </a:p>
      </xdr:txBody>
    </xdr:sp>
    <xdr:clientData/>
  </xdr:twoCellAnchor>
  <xdr:twoCellAnchor>
    <xdr:from>
      <xdr:col>9</xdr:col>
      <xdr:colOff>428625</xdr:colOff>
      <xdr:row>29</xdr:row>
      <xdr:rowOff>123825</xdr:rowOff>
    </xdr:from>
    <xdr:to>
      <xdr:col>11</xdr:col>
      <xdr:colOff>142874</xdr:colOff>
      <xdr:row>30</xdr:row>
      <xdr:rowOff>180975</xdr:rowOff>
    </xdr:to>
    <xdr:sp macro="" textlink="">
      <xdr:nvSpPr>
        <xdr:cNvPr id="11" name="Rectangle 10"/>
        <xdr:cNvSpPr/>
      </xdr:nvSpPr>
      <xdr:spPr>
        <a:xfrm>
          <a:off x="5886450" y="5924550"/>
          <a:ext cx="933449"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Quadrant IV</a:t>
          </a:r>
        </a:p>
      </xdr:txBody>
    </xdr:sp>
    <xdr:clientData/>
  </xdr:twoCellAnchor>
  <xdr:twoCellAnchor>
    <xdr:from>
      <xdr:col>5</xdr:col>
      <xdr:colOff>533400</xdr:colOff>
      <xdr:row>10</xdr:row>
      <xdr:rowOff>9525</xdr:rowOff>
    </xdr:from>
    <xdr:to>
      <xdr:col>8</xdr:col>
      <xdr:colOff>190500</xdr:colOff>
      <xdr:row>12</xdr:row>
      <xdr:rowOff>57151</xdr:rowOff>
    </xdr:to>
    <xdr:sp macro="" textlink="">
      <xdr:nvSpPr>
        <xdr:cNvPr id="13" name="Rectangle 12"/>
        <xdr:cNvSpPr/>
      </xdr:nvSpPr>
      <xdr:spPr>
        <a:xfrm>
          <a:off x="3476625" y="2638425"/>
          <a:ext cx="1428750" cy="428626"/>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Rapid Market</a:t>
          </a:r>
          <a:r>
            <a:rPr lang="en-US" sz="1100" baseline="0"/>
            <a:t> Growth</a:t>
          </a:r>
        </a:p>
        <a:p>
          <a:pPr algn="l"/>
          <a:endParaRPr lang="en-US" sz="1100"/>
        </a:p>
      </xdr:txBody>
    </xdr:sp>
    <xdr:clientData/>
  </xdr:twoCellAnchor>
  <xdr:twoCellAnchor>
    <xdr:from>
      <xdr:col>5</xdr:col>
      <xdr:colOff>542925</xdr:colOff>
      <xdr:row>31</xdr:row>
      <xdr:rowOff>142874</xdr:rowOff>
    </xdr:from>
    <xdr:to>
      <xdr:col>8</xdr:col>
      <xdr:colOff>152400</xdr:colOff>
      <xdr:row>33</xdr:row>
      <xdr:rowOff>152399</xdr:rowOff>
    </xdr:to>
    <xdr:sp macro="" textlink="">
      <xdr:nvSpPr>
        <xdr:cNvPr id="14" name="Rectangle 13"/>
        <xdr:cNvSpPr/>
      </xdr:nvSpPr>
      <xdr:spPr>
        <a:xfrm>
          <a:off x="3486150" y="6772274"/>
          <a:ext cx="1381125" cy="39052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Slow Market</a:t>
          </a:r>
          <a:r>
            <a:rPr lang="en-US" sz="1100" baseline="0"/>
            <a:t> Growth</a:t>
          </a:r>
        </a:p>
        <a:p>
          <a:pPr algn="l"/>
          <a:endParaRPr lang="en-US" sz="1100"/>
        </a:p>
      </xdr:txBody>
    </xdr:sp>
    <xdr:clientData/>
  </xdr:twoCellAnchor>
  <xdr:twoCellAnchor>
    <xdr:from>
      <xdr:col>11</xdr:col>
      <xdr:colOff>304800</xdr:colOff>
      <xdr:row>20</xdr:row>
      <xdr:rowOff>171450</xdr:rowOff>
    </xdr:from>
    <xdr:to>
      <xdr:col>13</xdr:col>
      <xdr:colOff>533400</xdr:colOff>
      <xdr:row>23</xdr:row>
      <xdr:rowOff>47625</xdr:rowOff>
    </xdr:to>
    <xdr:sp macro="" textlink="">
      <xdr:nvSpPr>
        <xdr:cNvPr id="15" name="Rectangle 14"/>
        <xdr:cNvSpPr/>
      </xdr:nvSpPr>
      <xdr:spPr>
        <a:xfrm>
          <a:off x="6981825" y="4257675"/>
          <a:ext cx="1447800" cy="447675"/>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Strong Competitive Position</a:t>
          </a:r>
        </a:p>
        <a:p>
          <a:pPr algn="ctr"/>
          <a:endParaRPr lang="en-US" sz="1100" baseline="0"/>
        </a:p>
      </xdr:txBody>
    </xdr:sp>
    <xdr:clientData/>
  </xdr:twoCellAnchor>
  <xdr:twoCellAnchor>
    <xdr:from>
      <xdr:col>0</xdr:col>
      <xdr:colOff>238125</xdr:colOff>
      <xdr:row>20</xdr:row>
      <xdr:rowOff>142875</xdr:rowOff>
    </xdr:from>
    <xdr:to>
      <xdr:col>2</xdr:col>
      <xdr:colOff>495300</xdr:colOff>
      <xdr:row>23</xdr:row>
      <xdr:rowOff>28575</xdr:rowOff>
    </xdr:to>
    <xdr:sp macro="" textlink="">
      <xdr:nvSpPr>
        <xdr:cNvPr id="16" name="Rectangle 15"/>
        <xdr:cNvSpPr/>
      </xdr:nvSpPr>
      <xdr:spPr>
        <a:xfrm>
          <a:off x="238125" y="4229100"/>
          <a:ext cx="1447800" cy="457200"/>
        </a:xfrm>
        <a:prstGeom prst="rect">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aseline="0"/>
            <a:t>Weak Competitive Position</a:t>
          </a:r>
        </a:p>
        <a:p>
          <a:pPr algn="ctr"/>
          <a:endParaRPr lang="en-US" sz="1100" baseline="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161925</xdr:colOff>
      <xdr:row>0</xdr:row>
      <xdr:rowOff>123825</xdr:rowOff>
    </xdr:from>
    <xdr:to>
      <xdr:col>7</xdr:col>
      <xdr:colOff>485775</xdr:colOff>
      <xdr:row>2</xdr:row>
      <xdr:rowOff>28575</xdr:rowOff>
    </xdr:to>
    <xdr:sp macro="" textlink="">
      <xdr:nvSpPr>
        <xdr:cNvPr id="2" name="Rounded Rectangle 1">
          <a:hlinkClick xmlns:r="http://schemas.openxmlformats.org/officeDocument/2006/relationships" r:id="rId1"/>
        </xdr:cNvPr>
        <xdr:cNvSpPr/>
      </xdr:nvSpPr>
      <xdr:spPr>
        <a:xfrm>
          <a:off x="2571750" y="123825"/>
          <a:ext cx="20955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4" name="Rounded Rectangle 3">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514349</xdr:colOff>
      <xdr:row>3</xdr:row>
      <xdr:rowOff>28575</xdr:rowOff>
    </xdr:from>
    <xdr:to>
      <xdr:col>10</xdr:col>
      <xdr:colOff>504824</xdr:colOff>
      <xdr:row>4</xdr:row>
      <xdr:rowOff>180975</xdr:rowOff>
    </xdr:to>
    <xdr:sp macro="" textlink="">
      <xdr:nvSpPr>
        <xdr:cNvPr id="2" name="Rounded Rectangle 1">
          <a:hlinkClick xmlns:r="http://schemas.openxmlformats.org/officeDocument/2006/relationships" r:id="rId1"/>
        </xdr:cNvPr>
        <xdr:cNvSpPr/>
      </xdr:nvSpPr>
      <xdr:spPr>
        <a:xfrm>
          <a:off x="6219824" y="628650"/>
          <a:ext cx="1209675" cy="3524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Return to Part II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333375</xdr:colOff>
      <xdr:row>3</xdr:row>
      <xdr:rowOff>123825</xdr:rowOff>
    </xdr:from>
    <xdr:to>
      <xdr:col>9</xdr:col>
      <xdr:colOff>9525</xdr:colOff>
      <xdr:row>5</xdr:row>
      <xdr:rowOff>85725</xdr:rowOff>
    </xdr:to>
    <xdr:sp macro="" textlink="">
      <xdr:nvSpPr>
        <xdr:cNvPr id="2" name="Rounded Rectangle 1">
          <a:hlinkClick xmlns:r="http://schemas.openxmlformats.org/officeDocument/2006/relationships" r:id="rId1"/>
        </xdr:cNvPr>
        <xdr:cNvSpPr/>
      </xdr:nvSpPr>
      <xdr:spPr>
        <a:xfrm>
          <a:off x="5962650" y="695325"/>
          <a:ext cx="1447800" cy="3714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304800</xdr:colOff>
      <xdr:row>25</xdr:row>
      <xdr:rowOff>185737</xdr:rowOff>
    </xdr:from>
    <xdr:to>
      <xdr:col>9</xdr:col>
      <xdr:colOff>390525</xdr:colOff>
      <xdr:row>40</xdr:row>
      <xdr:rowOff>71437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552450</xdr:colOff>
      <xdr:row>5</xdr:row>
      <xdr:rowOff>142875</xdr:rowOff>
    </xdr:from>
    <xdr:to>
      <xdr:col>14</xdr:col>
      <xdr:colOff>552450</xdr:colOff>
      <xdr:row>8</xdr:row>
      <xdr:rowOff>9525</xdr:rowOff>
    </xdr:to>
    <xdr:sp macro="" textlink="">
      <xdr:nvSpPr>
        <xdr:cNvPr id="2" name="Rounded Rectangle 1">
          <a:hlinkClick xmlns:r="http://schemas.openxmlformats.org/officeDocument/2006/relationships" r:id="rId2"/>
        </xdr:cNvPr>
        <xdr:cNvSpPr/>
      </xdr:nvSpPr>
      <xdr:spPr>
        <a:xfrm>
          <a:off x="6896100" y="1104900"/>
          <a:ext cx="1771650" cy="4381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190500</xdr:colOff>
      <xdr:row>4</xdr:row>
      <xdr:rowOff>123825</xdr:rowOff>
    </xdr:from>
    <xdr:to>
      <xdr:col>9</xdr:col>
      <xdr:colOff>352425</xdr:colOff>
      <xdr:row>7</xdr:row>
      <xdr:rowOff>0</xdr:rowOff>
    </xdr:to>
    <xdr:sp macro="" textlink="">
      <xdr:nvSpPr>
        <xdr:cNvPr id="2" name="Rounded Rectangle 1">
          <a:hlinkClick xmlns:r="http://schemas.openxmlformats.org/officeDocument/2006/relationships" r:id="rId1"/>
        </xdr:cNvPr>
        <xdr:cNvSpPr/>
      </xdr:nvSpPr>
      <xdr:spPr>
        <a:xfrm>
          <a:off x="6562725" y="904875"/>
          <a:ext cx="1590675" cy="44767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a:t>
          </a:r>
          <a:r>
            <a:rPr lang="en-US" sz="1100" baseline="0">
              <a:solidFill>
                <a:schemeClr val="tx1"/>
              </a:solidFill>
            </a:rPr>
            <a:t> to Part II</a:t>
          </a:r>
        </a:p>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190498</xdr:colOff>
      <xdr:row>0</xdr:row>
      <xdr:rowOff>123265</xdr:rowOff>
    </xdr:from>
    <xdr:to>
      <xdr:col>3</xdr:col>
      <xdr:colOff>100852</xdr:colOff>
      <xdr:row>0</xdr:row>
      <xdr:rowOff>638735</xdr:rowOff>
    </xdr:to>
    <xdr:sp macro="" textlink="">
      <xdr:nvSpPr>
        <xdr:cNvPr id="2" name="Rounded Rectangle 1">
          <a:hlinkClick xmlns:r="http://schemas.openxmlformats.org/officeDocument/2006/relationships" r:id="rId1"/>
        </xdr:cNvPr>
        <xdr:cNvSpPr/>
      </xdr:nvSpPr>
      <xdr:spPr>
        <a:xfrm>
          <a:off x="190498" y="123265"/>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Preliminary Financial Data</a:t>
          </a: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67235</xdr:colOff>
      <xdr:row>13</xdr:row>
      <xdr:rowOff>112059</xdr:rowOff>
    </xdr:from>
    <xdr:to>
      <xdr:col>14</xdr:col>
      <xdr:colOff>336177</xdr:colOff>
      <xdr:row>15</xdr:row>
      <xdr:rowOff>0</xdr:rowOff>
    </xdr:to>
    <xdr:sp macro="" textlink="">
      <xdr:nvSpPr>
        <xdr:cNvPr id="3" name="Rounded Rectangle 2">
          <a:hlinkClick xmlns:r="http://schemas.openxmlformats.org/officeDocument/2006/relationships" r:id="rId2"/>
        </xdr:cNvPr>
        <xdr:cNvSpPr/>
      </xdr:nvSpPr>
      <xdr:spPr>
        <a:xfrm>
          <a:off x="7541559" y="3630706"/>
          <a:ext cx="145676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Income Statement</a:t>
          </a:r>
        </a:p>
        <a:p>
          <a:pPr algn="ctr"/>
          <a:endParaRPr lang="en-US" sz="1100"/>
        </a:p>
      </xdr:txBody>
    </xdr:sp>
    <xdr:clientData/>
  </xdr:twoCellAnchor>
  <xdr:twoCellAnchor>
    <xdr:from>
      <xdr:col>12</xdr:col>
      <xdr:colOff>44823</xdr:colOff>
      <xdr:row>28</xdr:row>
      <xdr:rowOff>123265</xdr:rowOff>
    </xdr:from>
    <xdr:to>
      <xdr:col>14</xdr:col>
      <xdr:colOff>403412</xdr:colOff>
      <xdr:row>30</xdr:row>
      <xdr:rowOff>11207</xdr:rowOff>
    </xdr:to>
    <xdr:sp macro="" textlink="">
      <xdr:nvSpPr>
        <xdr:cNvPr id="4" name="Rounded Rectangle 3">
          <a:hlinkClick xmlns:r="http://schemas.openxmlformats.org/officeDocument/2006/relationships" r:id="rId3"/>
        </xdr:cNvPr>
        <xdr:cNvSpPr/>
      </xdr:nvSpPr>
      <xdr:spPr>
        <a:xfrm>
          <a:off x="7519147" y="6925236"/>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605116</xdr:colOff>
      <xdr:row>74</xdr:row>
      <xdr:rowOff>0</xdr:rowOff>
    </xdr:from>
    <xdr:to>
      <xdr:col>12</xdr:col>
      <xdr:colOff>235322</xdr:colOff>
      <xdr:row>75</xdr:row>
      <xdr:rowOff>89647</xdr:rowOff>
    </xdr:to>
    <xdr:sp macro="" textlink="">
      <xdr:nvSpPr>
        <xdr:cNvPr id="6" name="Rounded Rectangle 5">
          <a:hlinkClick xmlns:r="http://schemas.openxmlformats.org/officeDocument/2006/relationships" r:id="rId4"/>
        </xdr:cNvPr>
        <xdr:cNvSpPr/>
      </xdr:nvSpPr>
      <xdr:spPr>
        <a:xfrm>
          <a:off x="5961528" y="18657794"/>
          <a:ext cx="1445559"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Company Valuation</a:t>
          </a:r>
        </a:p>
        <a:p>
          <a:pPr algn="l"/>
          <a:endParaRPr lang="en-US" sz="1100">
            <a:solidFill>
              <a:sysClr val="windowText" lastClr="000000"/>
            </a:solidFill>
          </a:endParaRPr>
        </a:p>
        <a:p>
          <a:pPr algn="l"/>
          <a:endParaRPr lang="en-US" sz="1100">
            <a:solidFill>
              <a:sysClr val="windowText" lastClr="000000"/>
            </a:solidFill>
          </a:endParaRPr>
        </a:p>
        <a:p>
          <a:pPr algn="l"/>
          <a:endParaRPr lang="en-US" sz="1100"/>
        </a:p>
      </xdr:txBody>
    </xdr:sp>
    <xdr:clientData/>
  </xdr:twoCellAnchor>
  <xdr:twoCellAnchor>
    <xdr:from>
      <xdr:col>6</xdr:col>
      <xdr:colOff>605116</xdr:colOff>
      <xdr:row>91</xdr:row>
      <xdr:rowOff>0</xdr:rowOff>
    </xdr:from>
    <xdr:to>
      <xdr:col>9</xdr:col>
      <xdr:colOff>302558</xdr:colOff>
      <xdr:row>92</xdr:row>
      <xdr:rowOff>89647</xdr:rowOff>
    </xdr:to>
    <xdr:sp macro="" textlink="">
      <xdr:nvSpPr>
        <xdr:cNvPr id="7" name="Rounded Rectangle 6">
          <a:hlinkClick xmlns:r="http://schemas.openxmlformats.org/officeDocument/2006/relationships" r:id="rId5"/>
        </xdr:cNvPr>
        <xdr:cNvSpPr/>
      </xdr:nvSpPr>
      <xdr:spPr>
        <a:xfrm>
          <a:off x="4146175" y="22949647"/>
          <a:ext cx="1512795"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Rival Firm Valuation</a:t>
          </a:r>
        </a:p>
        <a:p>
          <a:pPr algn="l"/>
          <a:endParaRPr lang="en-US" sz="1100">
            <a:solidFill>
              <a:sysClr val="windowText" lastClr="000000"/>
            </a:solidFill>
          </a:endParaRPr>
        </a:p>
        <a:p>
          <a:pPr algn="l"/>
          <a:endParaRPr lang="en-US" sz="1100"/>
        </a:p>
      </xdr:txBody>
    </xdr:sp>
    <xdr:clientData/>
  </xdr:twoCellAnchor>
  <xdr:twoCellAnchor>
    <xdr:from>
      <xdr:col>3</xdr:col>
      <xdr:colOff>414618</xdr:colOff>
      <xdr:row>0</xdr:row>
      <xdr:rowOff>123264</xdr:rowOff>
    </xdr:from>
    <xdr:to>
      <xdr:col>5</xdr:col>
      <xdr:colOff>235325</xdr:colOff>
      <xdr:row>0</xdr:row>
      <xdr:rowOff>638734</xdr:rowOff>
    </xdr:to>
    <xdr:sp macro="" textlink="">
      <xdr:nvSpPr>
        <xdr:cNvPr id="8" name="Rounded Rectangle 7">
          <a:hlinkClick xmlns:r="http://schemas.openxmlformats.org/officeDocument/2006/relationships" r:id="rId6"/>
        </xdr:cNvPr>
        <xdr:cNvSpPr/>
      </xdr:nvSpPr>
      <xdr:spPr>
        <a:xfrm>
          <a:off x="2028265" y="123264"/>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Company Valuation</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481853</xdr:colOff>
      <xdr:row>0</xdr:row>
      <xdr:rowOff>112058</xdr:rowOff>
    </xdr:from>
    <xdr:to>
      <xdr:col>8</xdr:col>
      <xdr:colOff>224119</xdr:colOff>
      <xdr:row>0</xdr:row>
      <xdr:rowOff>627528</xdr:rowOff>
    </xdr:to>
    <xdr:sp macro="" textlink="">
      <xdr:nvSpPr>
        <xdr:cNvPr id="9" name="Rounded Rectangle 8">
          <a:hlinkClick xmlns:r="http://schemas.openxmlformats.org/officeDocument/2006/relationships" r:id="rId7"/>
        </xdr:cNvPr>
        <xdr:cNvSpPr/>
      </xdr:nvSpPr>
      <xdr:spPr>
        <a:xfrm>
          <a:off x="3798794" y="112058"/>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EPS/EBIT</a:t>
          </a:r>
          <a:r>
            <a:rPr lang="en-US" sz="1000" baseline="0">
              <a:solidFill>
                <a:schemeClr val="tx1"/>
              </a:solidFill>
              <a:latin typeface="Times New Roman" panose="02020603050405020304" pitchFamily="18" charset="0"/>
              <a:cs typeface="Times New Roman" panose="02020603050405020304" pitchFamily="18" charset="0"/>
            </a:rPr>
            <a:t> Analysis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437030</xdr:colOff>
      <xdr:row>0</xdr:row>
      <xdr:rowOff>112059</xdr:rowOff>
    </xdr:from>
    <xdr:to>
      <xdr:col>11</xdr:col>
      <xdr:colOff>179295</xdr:colOff>
      <xdr:row>0</xdr:row>
      <xdr:rowOff>627529</xdr:rowOff>
    </xdr:to>
    <xdr:sp macro="" textlink="">
      <xdr:nvSpPr>
        <xdr:cNvPr id="10" name="Rounded Rectangle 9">
          <a:hlinkClick xmlns:r="http://schemas.openxmlformats.org/officeDocument/2006/relationships" r:id="rId8"/>
        </xdr:cNvPr>
        <xdr:cNvSpPr/>
      </xdr:nvSpPr>
      <xdr:spPr>
        <a:xfrm>
          <a:off x="5535706"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a:solidFill>
                <a:schemeClr val="tx1"/>
              </a:solidFill>
              <a:latin typeface="Times New Roman" panose="02020603050405020304" pitchFamily="18" charset="0"/>
              <a:cs typeface="Times New Roman" panose="02020603050405020304" pitchFamily="18" charset="0"/>
            </a:rPr>
            <a:t>Projected Financial Statements</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endParaRPr lang="en-US" sz="10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414618</xdr:colOff>
      <xdr:row>0</xdr:row>
      <xdr:rowOff>112059</xdr:rowOff>
    </xdr:from>
    <xdr:to>
      <xdr:col>14</xdr:col>
      <xdr:colOff>156884</xdr:colOff>
      <xdr:row>0</xdr:row>
      <xdr:rowOff>627529</xdr:rowOff>
    </xdr:to>
    <xdr:sp macro="" textlink="">
      <xdr:nvSpPr>
        <xdr:cNvPr id="11" name="Rounded Rectangle 10">
          <a:hlinkClick xmlns:r="http://schemas.openxmlformats.org/officeDocument/2006/relationships" r:id="rId9"/>
        </xdr:cNvPr>
        <xdr:cNvSpPr/>
      </xdr:nvSpPr>
      <xdr:spPr>
        <a:xfrm>
          <a:off x="7295030" y="112059"/>
          <a:ext cx="1524001" cy="51547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Times New Roman" panose="02020603050405020304" pitchFamily="18" charset="0"/>
              <a:cs typeface="Times New Roman" panose="02020603050405020304" pitchFamily="18" charset="0"/>
            </a:rPr>
            <a:t>HOME</a:t>
          </a: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a:p>
          <a:pPr algn="ctr"/>
          <a:endParaRPr lang="en-US"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13</xdr:col>
      <xdr:colOff>0</xdr:colOff>
      <xdr:row>68</xdr:row>
      <xdr:rowOff>0</xdr:rowOff>
    </xdr:from>
    <xdr:to>
      <xdr:col>15</xdr:col>
      <xdr:colOff>358588</xdr:colOff>
      <xdr:row>69</xdr:row>
      <xdr:rowOff>100853</xdr:rowOff>
    </xdr:to>
    <xdr:sp macro="" textlink="">
      <xdr:nvSpPr>
        <xdr:cNvPr id="12" name="Rounded Rectangle 11">
          <a:hlinkClick xmlns:r="http://schemas.openxmlformats.org/officeDocument/2006/relationships" r:id="rId3"/>
        </xdr:cNvPr>
        <xdr:cNvSpPr/>
      </xdr:nvSpPr>
      <xdr:spPr>
        <a:xfrm>
          <a:off x="8068235" y="16876059"/>
          <a:ext cx="1546412" cy="291353"/>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Balance Sheet</a:t>
          </a:r>
        </a:p>
        <a:p>
          <a:pPr algn="ctr"/>
          <a:endParaRPr lang="en-US" sz="1100">
            <a:solidFill>
              <a:sysClr val="windowText" lastClr="000000"/>
            </a:solidFill>
          </a:endParaRPr>
        </a:p>
        <a:p>
          <a:pPr algn="ctr"/>
          <a:endParaRPr lang="en-US" sz="1100"/>
        </a:p>
      </xdr:txBody>
    </xdr:sp>
    <xdr:clientData/>
  </xdr:twoCellAnchor>
  <xdr:twoCellAnchor>
    <xdr:from>
      <xdr:col>9</xdr:col>
      <xdr:colOff>425824</xdr:colOff>
      <xdr:row>112</xdr:row>
      <xdr:rowOff>67236</xdr:rowOff>
    </xdr:from>
    <xdr:to>
      <xdr:col>13</xdr:col>
      <xdr:colOff>224118</xdr:colOff>
      <xdr:row>114</xdr:row>
      <xdr:rowOff>33618</xdr:rowOff>
    </xdr:to>
    <xdr:sp macro="" textlink="">
      <xdr:nvSpPr>
        <xdr:cNvPr id="13" name="Rounded Rectangle 12">
          <a:hlinkClick xmlns:r="http://schemas.openxmlformats.org/officeDocument/2006/relationships" r:id="rId10"/>
        </xdr:cNvPr>
        <xdr:cNvSpPr/>
      </xdr:nvSpPr>
      <xdr:spPr>
        <a:xfrm>
          <a:off x="6118412" y="27756971"/>
          <a:ext cx="2173941" cy="369794"/>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EPS/EBIT Analysis</a:t>
          </a:r>
        </a:p>
        <a:p>
          <a:pPr algn="ctr"/>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657225</xdr:colOff>
      <xdr:row>1</xdr:row>
      <xdr:rowOff>142875</xdr:rowOff>
    </xdr:from>
    <xdr:to>
      <xdr:col>7</xdr:col>
      <xdr:colOff>1581150</xdr:colOff>
      <xdr:row>3</xdr:row>
      <xdr:rowOff>142875</xdr:rowOff>
    </xdr:to>
    <xdr:sp macro="" textlink="">
      <xdr:nvSpPr>
        <xdr:cNvPr id="2" name="Rounded Rectangle 1">
          <a:hlinkClick xmlns:r="http://schemas.openxmlformats.org/officeDocument/2006/relationships" r:id="rId1"/>
        </xdr:cNvPr>
        <xdr:cNvSpPr/>
      </xdr:nvSpPr>
      <xdr:spPr>
        <a:xfrm>
          <a:off x="4714875" y="333375"/>
          <a:ext cx="2324100" cy="3810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Return to Part II</a:t>
          </a:r>
        </a:p>
        <a:p>
          <a:pPr algn="ctr"/>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3</xdr:row>
      <xdr:rowOff>47624</xdr:rowOff>
    </xdr:from>
    <xdr:to>
      <xdr:col>4</xdr:col>
      <xdr:colOff>95249</xdr:colOff>
      <xdr:row>4</xdr:row>
      <xdr:rowOff>295274</xdr:rowOff>
    </xdr:to>
    <xdr:sp macro="" textlink="">
      <xdr:nvSpPr>
        <xdr:cNvPr id="2" name="Rounded Rectangle 1">
          <a:hlinkClick xmlns:r="http://schemas.openxmlformats.org/officeDocument/2006/relationships" r:id="rId1"/>
        </xdr:cNvPr>
        <xdr:cNvSpPr/>
      </xdr:nvSpPr>
      <xdr:spPr>
        <a:xfrm>
          <a:off x="3762374"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47625</xdr:rowOff>
    </xdr:from>
    <xdr:to>
      <xdr:col>3</xdr:col>
      <xdr:colOff>600075</xdr:colOff>
      <xdr:row>3</xdr:row>
      <xdr:rowOff>361950</xdr:rowOff>
    </xdr:to>
    <xdr:sp macro="" textlink="">
      <xdr:nvSpPr>
        <xdr:cNvPr id="2" name="Rounded Rectangle 1">
          <a:hlinkClick xmlns:r="http://schemas.openxmlformats.org/officeDocument/2006/relationships" r:id="rId1"/>
        </xdr:cNvPr>
        <xdr:cNvSpPr/>
      </xdr:nvSpPr>
      <xdr:spPr>
        <a:xfrm>
          <a:off x="3781425" y="666750"/>
          <a:ext cx="12954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2</xdr:col>
      <xdr:colOff>38099</xdr:colOff>
      <xdr:row>3</xdr:row>
      <xdr:rowOff>47624</xdr:rowOff>
    </xdr:from>
    <xdr:to>
      <xdr:col>4</xdr:col>
      <xdr:colOff>95249</xdr:colOff>
      <xdr:row>4</xdr:row>
      <xdr:rowOff>200024</xdr:rowOff>
    </xdr:to>
    <xdr:sp macro="" textlink="">
      <xdr:nvSpPr>
        <xdr:cNvPr id="4" name="Rounded Rectangle 3">
          <a:hlinkClick xmlns:r="http://schemas.openxmlformats.org/officeDocument/2006/relationships" r:id="rId2"/>
        </xdr:cNvPr>
        <xdr:cNvSpPr/>
      </xdr:nvSpPr>
      <xdr:spPr>
        <a:xfrm>
          <a:off x="3771899" y="666749"/>
          <a:ext cx="14573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266699</xdr:colOff>
      <xdr:row>3</xdr:row>
      <xdr:rowOff>85725</xdr:rowOff>
    </xdr:from>
    <xdr:to>
      <xdr:col>8</xdr:col>
      <xdr:colOff>342899</xdr:colOff>
      <xdr:row>3</xdr:row>
      <xdr:rowOff>400050</xdr:rowOff>
    </xdr:to>
    <xdr:sp macro="" textlink="">
      <xdr:nvSpPr>
        <xdr:cNvPr id="2" name="Rounded Rectangle 1">
          <a:hlinkClick xmlns:r="http://schemas.openxmlformats.org/officeDocument/2006/relationships" r:id="rId1"/>
        </xdr:cNvPr>
        <xdr:cNvSpPr/>
      </xdr:nvSpPr>
      <xdr:spPr>
        <a:xfrm>
          <a:off x="3819524" y="695325"/>
          <a:ext cx="1181100"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23</xdr:row>
      <xdr:rowOff>0</xdr:rowOff>
    </xdr:from>
    <xdr:to>
      <xdr:col>9</xdr:col>
      <xdr:colOff>304800</xdr:colOff>
      <xdr:row>37</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400051</xdr:colOff>
      <xdr:row>24</xdr:row>
      <xdr:rowOff>152400</xdr:rowOff>
    </xdr:from>
    <xdr:to>
      <xdr:col>5</xdr:col>
      <xdr:colOff>409575</xdr:colOff>
      <xdr:row>35</xdr:row>
      <xdr:rowOff>104775</xdr:rowOff>
    </xdr:to>
    <xdr:cxnSp macro="">
      <xdr:nvCxnSpPr>
        <xdr:cNvPr id="19" name="Straight Connector 18"/>
        <xdr:cNvCxnSpPr/>
      </xdr:nvCxnSpPr>
      <xdr:spPr>
        <a:xfrm flipH="1">
          <a:off x="3448051" y="1104900"/>
          <a:ext cx="9524" cy="2047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30</xdr:row>
      <xdr:rowOff>38101</xdr:rowOff>
    </xdr:from>
    <xdr:to>
      <xdr:col>8</xdr:col>
      <xdr:colOff>209550</xdr:colOff>
      <xdr:row>30</xdr:row>
      <xdr:rowOff>47625</xdr:rowOff>
    </xdr:to>
    <xdr:cxnSp macro="">
      <xdr:nvCxnSpPr>
        <xdr:cNvPr id="22" name="Straight Connector 21"/>
        <xdr:cNvCxnSpPr/>
      </xdr:nvCxnSpPr>
      <xdr:spPr>
        <a:xfrm flipV="1">
          <a:off x="1762125" y="2133601"/>
          <a:ext cx="332422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22</xdr:row>
      <xdr:rowOff>85725</xdr:rowOff>
    </xdr:from>
    <xdr:to>
      <xdr:col>7</xdr:col>
      <xdr:colOff>247650</xdr:colOff>
      <xdr:row>22</xdr:row>
      <xdr:rowOff>85725</xdr:rowOff>
    </xdr:to>
    <xdr:cxnSp macro="">
      <xdr:nvCxnSpPr>
        <xdr:cNvPr id="25" name="Straight Arrow Connector 24"/>
        <xdr:cNvCxnSpPr/>
      </xdr:nvCxnSpPr>
      <xdr:spPr>
        <a:xfrm>
          <a:off x="2362200" y="657225"/>
          <a:ext cx="2076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114299</xdr:colOff>
      <xdr:row>23</xdr:row>
      <xdr:rowOff>66674</xdr:rowOff>
    </xdr:from>
    <xdr:to>
      <xdr:col>8</xdr:col>
      <xdr:colOff>66674</xdr:colOff>
      <xdr:row>24</xdr:row>
      <xdr:rowOff>114299</xdr:rowOff>
    </xdr:to>
    <xdr:sp macro="" textlink="">
      <xdr:nvSpPr>
        <xdr:cNvPr id="27" name="Rounded Rectangle 26"/>
        <xdr:cNvSpPr/>
      </xdr:nvSpPr>
      <xdr:spPr>
        <a:xfrm>
          <a:off x="3695699" y="828674"/>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Question Marks</a:t>
          </a:r>
        </a:p>
        <a:p>
          <a:pPr algn="ctr"/>
          <a:endParaRPr lang="en-US" sz="1100"/>
        </a:p>
        <a:p>
          <a:pPr algn="ctr"/>
          <a:endParaRPr lang="en-US" sz="1100"/>
        </a:p>
      </xdr:txBody>
    </xdr:sp>
    <xdr:clientData/>
  </xdr:twoCellAnchor>
  <xdr:twoCellAnchor>
    <xdr:from>
      <xdr:col>3</xdr:col>
      <xdr:colOff>228600</xdr:colOff>
      <xdr:row>23</xdr:row>
      <xdr:rowOff>76200</xdr:rowOff>
    </xdr:from>
    <xdr:to>
      <xdr:col>5</xdr:col>
      <xdr:colOff>180975</xdr:colOff>
      <xdr:row>24</xdr:row>
      <xdr:rowOff>123825</xdr:rowOff>
    </xdr:to>
    <xdr:sp macro="" textlink="">
      <xdr:nvSpPr>
        <xdr:cNvPr id="30" name="Rounded Rectangle 29"/>
        <xdr:cNvSpPr/>
      </xdr:nvSpPr>
      <xdr:spPr>
        <a:xfrm>
          <a:off x="1981200" y="8382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Stars</a:t>
          </a:r>
        </a:p>
        <a:p>
          <a:pPr algn="ctr"/>
          <a:endParaRPr lang="en-US" sz="1100"/>
        </a:p>
        <a:p>
          <a:pPr algn="ctr"/>
          <a:endParaRPr lang="en-US" sz="1100"/>
        </a:p>
        <a:p>
          <a:pPr algn="ctr"/>
          <a:endParaRPr lang="en-US" sz="1100"/>
        </a:p>
      </xdr:txBody>
    </xdr:sp>
    <xdr:clientData/>
  </xdr:twoCellAnchor>
  <xdr:twoCellAnchor>
    <xdr:from>
      <xdr:col>3</xdr:col>
      <xdr:colOff>190500</xdr:colOff>
      <xdr:row>35</xdr:row>
      <xdr:rowOff>152400</xdr:rowOff>
    </xdr:from>
    <xdr:to>
      <xdr:col>5</xdr:col>
      <xdr:colOff>142875</xdr:colOff>
      <xdr:row>37</xdr:row>
      <xdr:rowOff>9525</xdr:rowOff>
    </xdr:to>
    <xdr:sp macro="" textlink="">
      <xdr:nvSpPr>
        <xdr:cNvPr id="31" name="Rounded Rectangle 30"/>
        <xdr:cNvSpPr/>
      </xdr:nvSpPr>
      <xdr:spPr>
        <a:xfrm>
          <a:off x="1838325" y="3200400"/>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Cash</a:t>
          </a:r>
          <a:r>
            <a:rPr lang="en-US" sz="1100" baseline="0"/>
            <a:t> Cows</a:t>
          </a:r>
        </a:p>
        <a:p>
          <a:pPr algn="ctr"/>
          <a:endParaRPr lang="en-US" sz="1100"/>
        </a:p>
        <a:p>
          <a:pPr algn="ctr"/>
          <a:endParaRPr lang="en-US" sz="1100"/>
        </a:p>
      </xdr:txBody>
    </xdr:sp>
    <xdr:clientData/>
  </xdr:twoCellAnchor>
  <xdr:twoCellAnchor>
    <xdr:from>
      <xdr:col>6</xdr:col>
      <xdr:colOff>47625</xdr:colOff>
      <xdr:row>35</xdr:row>
      <xdr:rowOff>161925</xdr:rowOff>
    </xdr:from>
    <xdr:to>
      <xdr:col>8</xdr:col>
      <xdr:colOff>0</xdr:colOff>
      <xdr:row>37</xdr:row>
      <xdr:rowOff>19050</xdr:rowOff>
    </xdr:to>
    <xdr:sp macro="" textlink="">
      <xdr:nvSpPr>
        <xdr:cNvPr id="32" name="Rounded Rectangle 31"/>
        <xdr:cNvSpPr/>
      </xdr:nvSpPr>
      <xdr:spPr>
        <a:xfrm>
          <a:off x="3629025" y="3209925"/>
          <a:ext cx="11715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t>Dogs</a:t>
          </a:r>
        </a:p>
        <a:p>
          <a:pPr algn="ctr"/>
          <a:r>
            <a:rPr lang="en-US" sz="1100" baseline="0"/>
            <a:t>s</a:t>
          </a:r>
        </a:p>
        <a:p>
          <a:pPr algn="ctr"/>
          <a:endParaRPr lang="en-US" sz="1100"/>
        </a:p>
        <a:p>
          <a:pPr algn="ctr"/>
          <a:endParaRPr lang="en-US" sz="1100"/>
        </a:p>
      </xdr:txBody>
    </xdr:sp>
    <xdr:clientData/>
  </xdr:twoCellAnchor>
  <xdr:twoCellAnchor>
    <xdr:from>
      <xdr:col>1</xdr:col>
      <xdr:colOff>285750</xdr:colOff>
      <xdr:row>25</xdr:row>
      <xdr:rowOff>114300</xdr:rowOff>
    </xdr:from>
    <xdr:to>
      <xdr:col>1</xdr:col>
      <xdr:colOff>285750</xdr:colOff>
      <xdr:row>34</xdr:row>
      <xdr:rowOff>95250</xdr:rowOff>
    </xdr:to>
    <xdr:cxnSp macro="">
      <xdr:nvCxnSpPr>
        <xdr:cNvPr id="36" name="Straight Arrow Connector 35"/>
        <xdr:cNvCxnSpPr/>
      </xdr:nvCxnSpPr>
      <xdr:spPr>
        <a:xfrm flipV="1">
          <a:off x="647700" y="1257300"/>
          <a:ext cx="0" cy="1695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590549</xdr:colOff>
      <xdr:row>4</xdr:row>
      <xdr:rowOff>0</xdr:rowOff>
    </xdr:from>
    <xdr:to>
      <xdr:col>9</xdr:col>
      <xdr:colOff>371475</xdr:colOff>
      <xdr:row>5</xdr:row>
      <xdr:rowOff>104775</xdr:rowOff>
    </xdr:to>
    <xdr:sp macro="" textlink="">
      <xdr:nvSpPr>
        <xdr:cNvPr id="46" name="Rounded Rectangle 45">
          <a:hlinkClick xmlns:r="http://schemas.openxmlformats.org/officeDocument/2006/relationships" r:id="rId2"/>
        </xdr:cNvPr>
        <xdr:cNvSpPr/>
      </xdr:nvSpPr>
      <xdr:spPr>
        <a:xfrm>
          <a:off x="3990974" y="771525"/>
          <a:ext cx="1552576"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twoCellAnchor>
    <xdr:from>
      <xdr:col>10</xdr:col>
      <xdr:colOff>590549</xdr:colOff>
      <xdr:row>30</xdr:row>
      <xdr:rowOff>0</xdr:rowOff>
    </xdr:from>
    <xdr:to>
      <xdr:col>13</xdr:col>
      <xdr:colOff>447674</xdr:colOff>
      <xdr:row>31</xdr:row>
      <xdr:rowOff>123825</xdr:rowOff>
    </xdr:to>
    <xdr:sp macro="" textlink="">
      <xdr:nvSpPr>
        <xdr:cNvPr id="48" name="Rounded Rectangle 47">
          <a:hlinkClick xmlns:r="http://schemas.openxmlformats.org/officeDocument/2006/relationships" r:id="rId3"/>
        </xdr:cNvPr>
        <xdr:cNvSpPr/>
      </xdr:nvSpPr>
      <xdr:spPr>
        <a:xfrm>
          <a:off x="6353174" y="6867525"/>
          <a:ext cx="16287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0.11875</cdr:x>
      <cdr:y>0.12847</cdr:y>
    </cdr:from>
    <cdr:to>
      <cdr:x>0.84583</cdr:x>
      <cdr:y>0.875</cdr:y>
    </cdr:to>
    <cdr:sp macro="" textlink="">
      <cdr:nvSpPr>
        <cdr:cNvPr id="6" name="Rectangle 5"/>
        <cdr:cNvSpPr/>
      </cdr:nvSpPr>
      <cdr:spPr>
        <a:xfrm xmlns:a="http://schemas.openxmlformats.org/drawingml/2006/main">
          <a:off x="542925" y="352424"/>
          <a:ext cx="3324226" cy="204787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9525</xdr:colOff>
      <xdr:row>14</xdr:row>
      <xdr:rowOff>85725</xdr:rowOff>
    </xdr:from>
    <xdr:to>
      <xdr:col>9</xdr:col>
      <xdr:colOff>247651</xdr:colOff>
      <xdr:row>29</xdr:row>
      <xdr:rowOff>28575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16</xdr:row>
      <xdr:rowOff>85725</xdr:rowOff>
    </xdr:from>
    <xdr:to>
      <xdr:col>4</xdr:col>
      <xdr:colOff>514350</xdr:colOff>
      <xdr:row>27</xdr:row>
      <xdr:rowOff>47625</xdr:rowOff>
    </xdr:to>
    <xdr:cxnSp macro="">
      <xdr:nvCxnSpPr>
        <xdr:cNvPr id="13" name="Straight Connector 12"/>
        <xdr:cNvCxnSpPr/>
      </xdr:nvCxnSpPr>
      <xdr:spPr>
        <a:xfrm>
          <a:off x="2952750" y="3133725"/>
          <a:ext cx="0" cy="2057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600075</xdr:colOff>
      <xdr:row>13</xdr:row>
      <xdr:rowOff>114300</xdr:rowOff>
    </xdr:from>
    <xdr:to>
      <xdr:col>8</xdr:col>
      <xdr:colOff>28575</xdr:colOff>
      <xdr:row>13</xdr:row>
      <xdr:rowOff>114300</xdr:rowOff>
    </xdr:to>
    <xdr:cxnSp macro="">
      <xdr:nvCxnSpPr>
        <xdr:cNvPr id="18" name="Straight Arrow Connector 17"/>
        <xdr:cNvCxnSpPr/>
      </xdr:nvCxnSpPr>
      <xdr:spPr>
        <a:xfrm>
          <a:off x="2428875" y="2590800"/>
          <a:ext cx="2476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17</xdr:row>
      <xdr:rowOff>104775</xdr:rowOff>
    </xdr:from>
    <xdr:to>
      <xdr:col>1</xdr:col>
      <xdr:colOff>295275</xdr:colOff>
      <xdr:row>25</xdr:row>
      <xdr:rowOff>47625</xdr:rowOff>
    </xdr:to>
    <xdr:cxnSp macro="">
      <xdr:nvCxnSpPr>
        <xdr:cNvPr id="27" name="Straight Arrow Connector 26"/>
        <xdr:cNvCxnSpPr/>
      </xdr:nvCxnSpPr>
      <xdr:spPr>
        <a:xfrm flipV="1">
          <a:off x="895350" y="3343275"/>
          <a:ext cx="9525"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590549</xdr:colOff>
      <xdr:row>1</xdr:row>
      <xdr:rowOff>0</xdr:rowOff>
    </xdr:from>
    <xdr:to>
      <xdr:col>8</xdr:col>
      <xdr:colOff>485774</xdr:colOff>
      <xdr:row>2</xdr:row>
      <xdr:rowOff>104775</xdr:rowOff>
    </xdr:to>
    <xdr:sp macro="" textlink="">
      <xdr:nvSpPr>
        <xdr:cNvPr id="29" name="Rounded Rectangle 28">
          <a:hlinkClick xmlns:r="http://schemas.openxmlformats.org/officeDocument/2006/relationships" r:id="rId2"/>
        </xdr:cNvPr>
        <xdr:cNvSpPr/>
      </xdr:nvSpPr>
      <xdr:spPr>
        <a:xfrm>
          <a:off x="3543299" y="200025"/>
          <a:ext cx="1666875" cy="314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Times New Roman" panose="02020603050405020304" pitchFamily="18" charset="0"/>
              <a:cs typeface="Times New Roman" panose="02020603050405020304" pitchFamily="18" charset="0"/>
            </a:rPr>
            <a:t>Return to Part I</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0.62368</cdr:x>
      <cdr:y>0.14286</cdr:y>
    </cdr:from>
    <cdr:to>
      <cdr:x>0.62368</cdr:x>
      <cdr:y>0.87755</cdr:y>
    </cdr:to>
    <cdr:cxnSp macro="">
      <cdr:nvCxnSpPr>
        <cdr:cNvPr id="3" name="Straight Connector 2"/>
        <cdr:cNvCxnSpPr/>
      </cdr:nvCxnSpPr>
      <cdr:spPr>
        <a:xfrm xmlns:a="http://schemas.openxmlformats.org/drawingml/2006/main">
          <a:off x="2809875" y="400050"/>
          <a:ext cx="0" cy="20574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0.36054</cdr:y>
    </cdr:from>
    <cdr:to>
      <cdr:x>0.87104</cdr:x>
      <cdr:y>0.36735</cdr:y>
    </cdr:to>
    <cdr:cxnSp macro="">
      <cdr:nvCxnSpPr>
        <cdr:cNvPr id="8" name="Straight Connector 7"/>
        <cdr:cNvCxnSpPr/>
      </cdr:nvCxnSpPr>
      <cdr:spPr>
        <a:xfrm xmlns:a="http://schemas.openxmlformats.org/drawingml/2006/main" flipV="1">
          <a:off x="685800" y="1009651"/>
          <a:ext cx="3238500" cy="1904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0.15433</cdr:x>
      <cdr:y>0.61565</cdr:y>
    </cdr:from>
    <cdr:to>
      <cdr:x>0.87104</cdr:x>
      <cdr:y>0.62585</cdr:y>
    </cdr:to>
    <cdr:cxnSp macro="">
      <cdr:nvCxnSpPr>
        <cdr:cNvPr id="10" name="Straight Connector 9"/>
        <cdr:cNvCxnSpPr/>
      </cdr:nvCxnSpPr>
      <cdr:spPr>
        <a:xfrm xmlns:a="http://schemas.openxmlformats.org/drawingml/2006/main" flipV="1">
          <a:off x="695325" y="1724026"/>
          <a:ext cx="3228975" cy="2857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0.15222</cdr:x>
      <cdr:y>0.13265</cdr:y>
    </cdr:from>
    <cdr:to>
      <cdr:x>0.86892</cdr:x>
      <cdr:y>0.87075</cdr:y>
    </cdr:to>
    <cdr:sp macro="" textlink="">
      <cdr:nvSpPr>
        <cdr:cNvPr id="2" name="Rectangle 1"/>
        <cdr:cNvSpPr/>
      </cdr:nvSpPr>
      <cdr:spPr>
        <a:xfrm xmlns:a="http://schemas.openxmlformats.org/drawingml/2006/main">
          <a:off x="685800" y="371475"/>
          <a:ext cx="3228975" cy="2066925"/>
        </a:xfrm>
        <a:prstGeom xmlns:a="http://schemas.openxmlformats.org/drawingml/2006/main" prst="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effectStyle>
      <a:effectStyle>
        <a:effectLst>
          <a:outerShdw blurRad="57150" dist="38100" dir="5400000" algn="ctr" rotWithShape="0">
            <a:schemeClr val="phClr">
              <a:shade val="9000"/>
              <a:alpha val="48000"/>
              <a:satMod val="105000"/>
            </a:schemeClr>
          </a:outerShdw>
        </a:effectLst>
        <a:scene3d>
          <a:camera prst="orthographicFront">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sheetPr>
  <dimension ref="A1:AT977"/>
  <sheetViews>
    <sheetView showGridLines="0" topLeftCell="B1" zoomScale="85" zoomScaleNormal="70" zoomScalePageLayoutView="70" workbookViewId="0">
      <pane ySplit="1" topLeftCell="A35" activePane="bottomLeft" state="frozen"/>
      <selection pane="bottomLeft" activeCell="B45" sqref="B45"/>
    </sheetView>
  </sheetViews>
  <sheetFormatPr baseColWidth="10" defaultColWidth="8.83203125" defaultRowHeight="15" x14ac:dyDescent="0.2"/>
  <cols>
    <col min="1" max="1" width="5.1640625" style="500" customWidth="1"/>
    <col min="2" max="2" width="96.6640625" style="500" customWidth="1"/>
    <col min="3" max="3" width="8.83203125" style="500"/>
    <col min="4" max="4" width="10.83203125" style="500" customWidth="1"/>
    <col min="5" max="5" width="4.6640625" style="500" customWidth="1"/>
    <col min="6" max="6" width="11.1640625" style="500" customWidth="1"/>
    <col min="7" max="7" width="5" style="500" customWidth="1"/>
    <col min="8" max="8" width="12.83203125" style="500" customWidth="1"/>
    <col min="9" max="9" width="5.33203125" style="500" customWidth="1"/>
    <col min="10" max="10" width="11.5" style="500" bestFit="1" customWidth="1"/>
    <col min="11" max="16384" width="8.83203125" style="500"/>
  </cols>
  <sheetData>
    <row r="1" spans="1:22" ht="87.75" customHeight="1" thickBot="1" x14ac:dyDescent="0.25">
      <c r="A1" s="12"/>
      <c r="B1" s="542"/>
      <c r="C1" s="542"/>
      <c r="D1" s="542"/>
      <c r="E1" s="542"/>
      <c r="F1" s="542"/>
      <c r="G1" s="542"/>
      <c r="H1" s="12"/>
      <c r="I1" s="12"/>
      <c r="J1" s="12"/>
      <c r="K1" s="12"/>
      <c r="L1" s="12"/>
      <c r="M1" s="12"/>
      <c r="N1" s="12"/>
      <c r="O1" s="12"/>
      <c r="P1" s="12"/>
      <c r="Q1" s="12"/>
      <c r="R1" s="12"/>
      <c r="S1" s="12"/>
      <c r="T1" s="12"/>
      <c r="U1" s="12"/>
      <c r="V1" s="12"/>
    </row>
    <row r="2" spans="1:22" ht="31.5" customHeight="1" thickBot="1" x14ac:dyDescent="0.3">
      <c r="A2" s="12"/>
      <c r="B2" s="530" t="s">
        <v>1</v>
      </c>
      <c r="C2" s="531"/>
      <c r="D2" s="531"/>
      <c r="E2" s="531"/>
      <c r="F2" s="531"/>
      <c r="G2" s="532"/>
      <c r="H2" s="19"/>
      <c r="I2" s="19"/>
      <c r="J2" s="19"/>
      <c r="K2" s="19"/>
      <c r="L2" s="12"/>
      <c r="M2" s="12"/>
      <c r="N2" s="12"/>
      <c r="O2" s="12"/>
      <c r="P2" s="12"/>
      <c r="Q2" s="12"/>
      <c r="R2" s="12"/>
      <c r="S2" s="12"/>
      <c r="T2" s="12"/>
      <c r="U2" s="12"/>
      <c r="V2" s="12"/>
    </row>
    <row r="3" spans="1:22" ht="11.25" customHeight="1" thickBot="1" x14ac:dyDescent="0.25">
      <c r="A3" s="21"/>
      <c r="B3" s="21"/>
      <c r="C3" s="21"/>
      <c r="D3" s="21"/>
      <c r="E3" s="21"/>
      <c r="F3" s="21"/>
      <c r="G3" s="21"/>
      <c r="H3" s="21"/>
      <c r="I3" s="19"/>
      <c r="J3" s="19"/>
      <c r="K3" s="19"/>
      <c r="L3" s="12"/>
      <c r="M3" s="12"/>
      <c r="N3" s="12"/>
      <c r="O3" s="12"/>
      <c r="P3" s="12"/>
      <c r="Q3" s="12"/>
      <c r="R3" s="12"/>
      <c r="S3" s="12"/>
      <c r="T3" s="12"/>
      <c r="U3" s="12"/>
      <c r="V3" s="12"/>
    </row>
    <row r="4" spans="1:22" ht="14.25" customHeight="1" thickBot="1" x14ac:dyDescent="0.25">
      <c r="A4" s="497"/>
      <c r="B4" s="293" t="s">
        <v>0</v>
      </c>
      <c r="C4" s="294"/>
      <c r="D4" s="294"/>
      <c r="E4" s="294"/>
      <c r="F4" s="294"/>
      <c r="G4" s="295"/>
      <c r="H4" s="19"/>
      <c r="I4" s="19"/>
      <c r="J4" s="19"/>
      <c r="K4" s="19"/>
      <c r="L4" s="12"/>
      <c r="M4" s="12"/>
      <c r="N4" s="12"/>
      <c r="O4" s="12"/>
      <c r="P4" s="12"/>
      <c r="Q4" s="12"/>
      <c r="R4" s="12"/>
      <c r="S4" s="12"/>
      <c r="T4" s="12"/>
      <c r="U4" s="12"/>
      <c r="V4" s="12"/>
    </row>
    <row r="5" spans="1:22" ht="78.75" customHeight="1" thickBot="1" x14ac:dyDescent="0.25">
      <c r="A5" s="497"/>
      <c r="B5" s="536" t="s">
        <v>255</v>
      </c>
      <c r="C5" s="537"/>
      <c r="D5" s="537"/>
      <c r="E5" s="537"/>
      <c r="F5" s="537"/>
      <c r="G5" s="538"/>
      <c r="H5" s="19"/>
      <c r="I5" s="19"/>
      <c r="J5" s="19"/>
      <c r="K5" s="22"/>
      <c r="L5" s="12"/>
      <c r="M5" s="12"/>
      <c r="N5" s="12"/>
      <c r="O5" s="12"/>
      <c r="P5" s="12"/>
      <c r="Q5" s="12"/>
      <c r="R5" s="12"/>
      <c r="S5" s="12"/>
      <c r="T5" s="12"/>
      <c r="U5" s="12"/>
      <c r="V5" s="12"/>
    </row>
    <row r="6" spans="1:22" ht="17" thickBot="1" x14ac:dyDescent="0.25">
      <c r="A6" s="19"/>
      <c r="B6" s="21"/>
      <c r="C6" s="21"/>
      <c r="D6" s="21"/>
      <c r="E6" s="21"/>
      <c r="F6" s="21"/>
      <c r="G6" s="21"/>
      <c r="H6" s="19"/>
      <c r="I6" s="19"/>
      <c r="J6" s="19"/>
      <c r="K6" s="19"/>
      <c r="L6" s="12"/>
      <c r="M6" s="12"/>
      <c r="N6" s="12"/>
      <c r="O6" s="12"/>
      <c r="P6" s="12"/>
      <c r="Q6" s="12"/>
      <c r="R6" s="12"/>
      <c r="S6" s="12"/>
      <c r="T6" s="12"/>
      <c r="U6" s="12"/>
      <c r="V6" s="12"/>
    </row>
    <row r="7" spans="1:22" ht="26" thickBot="1" x14ac:dyDescent="0.3">
      <c r="A7" s="1"/>
      <c r="B7" s="530" t="s">
        <v>2</v>
      </c>
      <c r="C7" s="531"/>
      <c r="D7" s="531"/>
      <c r="E7" s="531"/>
      <c r="F7" s="531"/>
      <c r="G7" s="532"/>
      <c r="H7" s="19"/>
      <c r="I7" s="19"/>
      <c r="J7" s="19"/>
      <c r="K7" s="19"/>
      <c r="L7" s="12"/>
      <c r="M7" s="12"/>
      <c r="N7" s="12"/>
      <c r="O7" s="12"/>
      <c r="P7" s="12"/>
      <c r="Q7" s="12"/>
      <c r="R7" s="12"/>
      <c r="S7" s="12"/>
      <c r="T7" s="12"/>
      <c r="U7" s="12"/>
      <c r="V7" s="12"/>
    </row>
    <row r="8" spans="1:22" ht="14.25" customHeight="1" thickBot="1" x14ac:dyDescent="0.25">
      <c r="A8" s="2"/>
      <c r="B8" s="23"/>
      <c r="C8" s="23"/>
      <c r="D8" s="23"/>
      <c r="E8" s="23"/>
      <c r="F8" s="23"/>
      <c r="G8" s="23"/>
      <c r="H8" s="19"/>
      <c r="I8" s="19"/>
      <c r="J8" s="19"/>
      <c r="K8" s="19"/>
      <c r="L8" s="12"/>
      <c r="M8" s="12"/>
      <c r="N8" s="12"/>
      <c r="O8" s="12"/>
      <c r="P8" s="12"/>
      <c r="Q8" s="12"/>
      <c r="R8" s="12"/>
      <c r="S8" s="12"/>
      <c r="T8" s="12"/>
      <c r="U8" s="12"/>
      <c r="V8" s="12"/>
    </row>
    <row r="9" spans="1:22" ht="33.75" customHeight="1" thickBot="1" x14ac:dyDescent="0.25">
      <c r="A9" s="24">
        <v>1</v>
      </c>
      <c r="B9" s="533" t="s">
        <v>346</v>
      </c>
      <c r="C9" s="534"/>
      <c r="D9" s="534"/>
      <c r="E9" s="534"/>
      <c r="F9" s="534"/>
      <c r="G9" s="535"/>
      <c r="H9" s="19"/>
      <c r="I9" s="19"/>
      <c r="J9" s="19"/>
      <c r="K9" s="19"/>
      <c r="L9" s="12"/>
      <c r="M9" s="12"/>
      <c r="N9" s="12"/>
      <c r="O9" s="12"/>
      <c r="P9" s="12"/>
      <c r="Q9" s="12"/>
      <c r="R9" s="12"/>
      <c r="S9" s="12"/>
      <c r="T9" s="12"/>
      <c r="U9" s="12"/>
      <c r="V9" s="12"/>
    </row>
    <row r="10" spans="1:22" ht="17" thickBot="1" x14ac:dyDescent="0.25">
      <c r="A10" s="25"/>
      <c r="B10" s="26"/>
      <c r="C10" s="19"/>
      <c r="D10" s="19"/>
      <c r="E10" s="19"/>
      <c r="F10" s="19"/>
      <c r="G10" s="19"/>
      <c r="H10" s="19"/>
      <c r="I10" s="19"/>
      <c r="J10" s="19"/>
      <c r="K10" s="19"/>
      <c r="L10" s="12"/>
      <c r="M10" s="12"/>
      <c r="N10" s="12"/>
      <c r="O10" s="12"/>
      <c r="P10" s="12"/>
      <c r="Q10" s="12"/>
      <c r="R10" s="12"/>
      <c r="S10" s="12"/>
      <c r="T10" s="12"/>
      <c r="U10" s="12"/>
      <c r="V10" s="12"/>
    </row>
    <row r="11" spans="1:22" ht="77.25" customHeight="1" thickBot="1" x14ac:dyDescent="0.25">
      <c r="A11" s="24">
        <v>2</v>
      </c>
      <c r="B11" s="543" t="s">
        <v>345</v>
      </c>
      <c r="C11" s="544"/>
      <c r="D11" s="544"/>
      <c r="E11" s="544"/>
      <c r="F11" s="544"/>
      <c r="G11" s="545"/>
      <c r="H11" s="19"/>
      <c r="I11" s="19"/>
      <c r="J11" s="19"/>
      <c r="K11" s="19"/>
      <c r="L11" s="12"/>
      <c r="M11" s="12"/>
      <c r="N11" s="12"/>
      <c r="O11" s="12"/>
      <c r="P11" s="12"/>
      <c r="Q11" s="12"/>
      <c r="R11" s="12"/>
      <c r="S11" s="12"/>
      <c r="T11" s="12"/>
      <c r="U11" s="12"/>
      <c r="V11" s="12"/>
    </row>
    <row r="12" spans="1:22" ht="19" thickBot="1" x14ac:dyDescent="0.25">
      <c r="A12" s="19"/>
      <c r="B12" s="27"/>
      <c r="C12" s="19"/>
      <c r="D12" s="19"/>
      <c r="E12" s="19"/>
      <c r="F12" s="19"/>
      <c r="G12" s="19"/>
      <c r="H12" s="19"/>
      <c r="I12" s="19"/>
      <c r="J12" s="19"/>
      <c r="K12" s="19"/>
      <c r="L12" s="12"/>
      <c r="M12" s="12"/>
      <c r="N12" s="12"/>
      <c r="O12" s="12"/>
      <c r="P12" s="12"/>
      <c r="Q12" s="12"/>
      <c r="R12" s="12"/>
      <c r="S12" s="12"/>
      <c r="T12" s="12"/>
      <c r="U12" s="12"/>
      <c r="V12" s="12"/>
    </row>
    <row r="13" spans="1:22" ht="26" thickBot="1" x14ac:dyDescent="0.3">
      <c r="A13" s="19"/>
      <c r="B13" s="530" t="s">
        <v>4</v>
      </c>
      <c r="C13" s="531"/>
      <c r="D13" s="531"/>
      <c r="E13" s="531"/>
      <c r="F13" s="531"/>
      <c r="G13" s="532"/>
      <c r="H13" s="19"/>
      <c r="I13" s="19"/>
      <c r="J13" s="19"/>
      <c r="K13" s="19"/>
      <c r="L13" s="12"/>
      <c r="M13" s="12"/>
      <c r="N13" s="12"/>
      <c r="O13" s="12"/>
      <c r="P13" s="12"/>
      <c r="Q13" s="12"/>
      <c r="R13" s="12"/>
      <c r="S13" s="12"/>
      <c r="T13" s="12"/>
      <c r="U13" s="12"/>
      <c r="V13" s="12"/>
    </row>
    <row r="14" spans="1:22" ht="17" thickBot="1" x14ac:dyDescent="0.25">
      <c r="A14" s="19"/>
      <c r="B14" s="19"/>
      <c r="C14" s="19"/>
      <c r="D14" s="19"/>
      <c r="E14" s="19"/>
      <c r="F14" s="19"/>
      <c r="G14" s="19"/>
      <c r="H14" s="19"/>
      <c r="I14" s="19"/>
      <c r="J14" s="19"/>
      <c r="K14" s="19"/>
      <c r="L14" s="12"/>
      <c r="M14" s="12"/>
      <c r="N14" s="12"/>
      <c r="O14" s="12"/>
      <c r="P14" s="12"/>
      <c r="Q14" s="12"/>
      <c r="R14" s="12"/>
      <c r="S14" s="12"/>
      <c r="T14" s="12"/>
      <c r="U14" s="12"/>
      <c r="V14" s="12"/>
    </row>
    <row r="15" spans="1:22" ht="63.75" customHeight="1" thickBot="1" x14ac:dyDescent="0.25">
      <c r="A15" s="24">
        <v>1</v>
      </c>
      <c r="B15" s="533" t="s">
        <v>305</v>
      </c>
      <c r="C15" s="534"/>
      <c r="D15" s="534"/>
      <c r="E15" s="534"/>
      <c r="F15" s="534"/>
      <c r="G15" s="535"/>
      <c r="H15" s="19"/>
      <c r="I15" s="19"/>
      <c r="J15" s="19"/>
      <c r="K15" s="19"/>
      <c r="L15" s="12"/>
      <c r="M15" s="12"/>
      <c r="N15" s="12"/>
      <c r="O15" s="12"/>
      <c r="P15" s="12"/>
      <c r="Q15" s="12"/>
      <c r="R15" s="12"/>
      <c r="S15" s="12"/>
      <c r="T15" s="12"/>
      <c r="U15" s="12"/>
      <c r="V15" s="12"/>
    </row>
    <row r="16" spans="1:22" ht="17" thickBot="1" x14ac:dyDescent="0.25">
      <c r="A16" s="19"/>
      <c r="B16" s="497"/>
      <c r="C16" s="497"/>
      <c r="D16" s="497"/>
      <c r="E16" s="497"/>
      <c r="F16" s="497"/>
      <c r="G16" s="497"/>
      <c r="H16" s="19"/>
      <c r="I16" s="19"/>
      <c r="J16" s="19"/>
      <c r="K16" s="19"/>
      <c r="L16" s="12"/>
      <c r="M16" s="12"/>
      <c r="N16" s="12"/>
      <c r="O16" s="12"/>
      <c r="P16" s="12"/>
      <c r="Q16" s="12"/>
      <c r="R16" s="12"/>
      <c r="S16" s="12"/>
      <c r="T16" s="12"/>
      <c r="U16" s="12"/>
      <c r="V16" s="12"/>
    </row>
    <row r="17" spans="1:22" ht="121.5" customHeight="1" thickBot="1" x14ac:dyDescent="0.25">
      <c r="A17" s="24">
        <v>2</v>
      </c>
      <c r="B17" s="533" t="s">
        <v>314</v>
      </c>
      <c r="C17" s="534"/>
      <c r="D17" s="534"/>
      <c r="E17" s="534"/>
      <c r="F17" s="534"/>
      <c r="G17" s="535"/>
      <c r="H17" s="19"/>
      <c r="I17" s="19"/>
      <c r="J17" s="19"/>
      <c r="K17" s="19"/>
      <c r="L17" s="12"/>
      <c r="M17" s="12"/>
      <c r="N17" s="12"/>
      <c r="O17" s="12"/>
      <c r="P17" s="12"/>
      <c r="Q17" s="12"/>
      <c r="R17" s="12"/>
      <c r="S17" s="12"/>
      <c r="T17" s="12"/>
      <c r="U17" s="12"/>
      <c r="V17" s="12"/>
    </row>
    <row r="18" spans="1:22" ht="17" thickBot="1" x14ac:dyDescent="0.25">
      <c r="A18" s="19"/>
      <c r="B18" s="497"/>
      <c r="C18" s="497"/>
      <c r="D18" s="497"/>
      <c r="E18" s="497"/>
      <c r="F18" s="497"/>
      <c r="G18" s="497"/>
      <c r="H18" s="19"/>
      <c r="I18" s="19"/>
      <c r="J18" s="19"/>
      <c r="K18" s="19"/>
      <c r="L18" s="12"/>
      <c r="M18" s="12"/>
      <c r="N18" s="12"/>
      <c r="O18" s="12"/>
      <c r="P18" s="12"/>
      <c r="Q18" s="12"/>
      <c r="R18" s="12"/>
      <c r="S18" s="12"/>
      <c r="T18" s="12"/>
      <c r="U18" s="12"/>
      <c r="V18" s="12"/>
    </row>
    <row r="19" spans="1:22" ht="32.25" customHeight="1" thickBot="1" x14ac:dyDescent="0.25">
      <c r="A19" s="24">
        <v>3</v>
      </c>
      <c r="B19" s="533" t="s">
        <v>338</v>
      </c>
      <c r="C19" s="534"/>
      <c r="D19" s="534"/>
      <c r="E19" s="534"/>
      <c r="F19" s="534"/>
      <c r="G19" s="535"/>
      <c r="H19" s="19"/>
      <c r="I19" s="19"/>
      <c r="J19" s="19"/>
      <c r="K19" s="19"/>
      <c r="L19" s="12"/>
      <c r="M19" s="12"/>
      <c r="N19" s="12"/>
      <c r="O19" s="12"/>
      <c r="P19" s="12"/>
      <c r="Q19" s="12"/>
      <c r="R19" s="12"/>
      <c r="S19" s="12"/>
      <c r="T19" s="12"/>
      <c r="U19" s="12"/>
      <c r="V19" s="12"/>
    </row>
    <row r="20" spans="1:22" ht="16" x14ac:dyDescent="0.2">
      <c r="A20" s="19"/>
      <c r="B20" s="19"/>
      <c r="C20" s="19"/>
      <c r="D20" s="19"/>
      <c r="E20" s="19"/>
      <c r="F20" s="19"/>
      <c r="G20" s="19"/>
      <c r="H20" s="19"/>
      <c r="I20" s="19"/>
      <c r="J20" s="19"/>
      <c r="K20" s="19"/>
      <c r="L20" s="12"/>
      <c r="M20" s="12"/>
      <c r="N20" s="12"/>
      <c r="O20" s="12"/>
      <c r="P20" s="12"/>
      <c r="Q20" s="12"/>
      <c r="R20" s="12"/>
      <c r="S20" s="12"/>
      <c r="T20" s="12"/>
      <c r="U20" s="12"/>
      <c r="V20" s="12"/>
    </row>
    <row r="21" spans="1:22" ht="16" x14ac:dyDescent="0.2">
      <c r="A21" s="497"/>
      <c r="B21" s="296" t="s">
        <v>5</v>
      </c>
      <c r="C21" s="497"/>
      <c r="D21" s="497"/>
      <c r="E21" s="497"/>
      <c r="F21" s="497"/>
      <c r="G21" s="497"/>
      <c r="H21" s="497"/>
      <c r="I21" s="19"/>
      <c r="J21" s="19"/>
      <c r="K21" s="19"/>
      <c r="L21" s="12"/>
      <c r="M21" s="12"/>
      <c r="N21" s="12"/>
      <c r="O21" s="12"/>
      <c r="P21" s="12"/>
      <c r="Q21" s="12"/>
      <c r="R21" s="12"/>
      <c r="S21" s="12"/>
      <c r="T21" s="12"/>
      <c r="U21" s="12"/>
      <c r="V21" s="12"/>
    </row>
    <row r="22" spans="1:22" ht="16" x14ac:dyDescent="0.2">
      <c r="A22" s="497"/>
      <c r="B22" s="296" t="s">
        <v>6</v>
      </c>
      <c r="C22" s="497"/>
      <c r="D22" s="497"/>
      <c r="E22" s="497"/>
      <c r="F22" s="497"/>
      <c r="G22" s="497"/>
      <c r="H22" s="497"/>
      <c r="I22" s="19"/>
      <c r="J22" s="19"/>
      <c r="K22" s="19"/>
      <c r="L22" s="12"/>
      <c r="M22" s="12"/>
      <c r="N22" s="12"/>
      <c r="O22" s="12"/>
      <c r="P22" s="12"/>
      <c r="Q22" s="12"/>
      <c r="R22" s="12"/>
      <c r="S22" s="12"/>
      <c r="T22" s="12"/>
      <c r="U22" s="12"/>
      <c r="V22" s="12"/>
    </row>
    <row r="23" spans="1:22" ht="16" x14ac:dyDescent="0.2">
      <c r="A23" s="497"/>
      <c r="B23" s="296" t="s">
        <v>7</v>
      </c>
      <c r="C23" s="497"/>
      <c r="D23" s="497"/>
      <c r="E23" s="497"/>
      <c r="F23" s="497"/>
      <c r="G23" s="497"/>
      <c r="H23" s="497"/>
      <c r="I23" s="19"/>
      <c r="J23" s="19"/>
      <c r="K23" s="19"/>
      <c r="L23" s="12"/>
      <c r="M23" s="12"/>
      <c r="N23" s="12"/>
      <c r="O23" s="12"/>
      <c r="P23" s="12"/>
      <c r="Q23" s="12"/>
      <c r="R23" s="12"/>
      <c r="S23" s="12"/>
      <c r="T23" s="12"/>
      <c r="U23" s="12"/>
      <c r="V23" s="12"/>
    </row>
    <row r="24" spans="1:22" ht="16" x14ac:dyDescent="0.2">
      <c r="A24" s="497"/>
      <c r="B24" s="296" t="s">
        <v>8</v>
      </c>
      <c r="C24" s="497"/>
      <c r="D24" s="497"/>
      <c r="E24" s="497"/>
      <c r="F24" s="497"/>
      <c r="G24" s="497"/>
      <c r="H24" s="497"/>
      <c r="I24" s="19"/>
      <c r="J24" s="19"/>
      <c r="K24" s="19"/>
      <c r="L24" s="12"/>
      <c r="M24" s="12"/>
      <c r="N24" s="12"/>
      <c r="O24" s="12"/>
      <c r="P24" s="12"/>
      <c r="Q24" s="12"/>
      <c r="R24" s="12"/>
      <c r="S24" s="12"/>
      <c r="T24" s="12"/>
      <c r="U24" s="12"/>
      <c r="V24" s="12"/>
    </row>
    <row r="25" spans="1:22" ht="16" x14ac:dyDescent="0.2">
      <c r="A25" s="497"/>
      <c r="B25" s="497"/>
      <c r="C25" s="497"/>
      <c r="D25" s="497"/>
      <c r="E25" s="497"/>
      <c r="F25" s="497"/>
      <c r="G25" s="497"/>
      <c r="H25" s="497"/>
      <c r="I25" s="19"/>
      <c r="J25" s="19"/>
      <c r="K25" s="19"/>
      <c r="L25" s="12"/>
      <c r="M25" s="12"/>
      <c r="N25" s="12"/>
      <c r="O25" s="12"/>
      <c r="P25" s="12"/>
      <c r="Q25" s="12"/>
      <c r="R25" s="12"/>
      <c r="S25" s="12"/>
      <c r="T25" s="12"/>
      <c r="U25" s="12"/>
      <c r="V25" s="12"/>
    </row>
    <row r="26" spans="1:22" ht="17" thickBot="1" x14ac:dyDescent="0.25">
      <c r="A26" s="497"/>
      <c r="B26" s="497"/>
      <c r="C26" s="497"/>
      <c r="D26" s="497"/>
      <c r="E26" s="497"/>
      <c r="F26" s="497"/>
      <c r="G26" s="497"/>
      <c r="H26" s="497"/>
      <c r="I26" s="19"/>
      <c r="J26" s="19"/>
      <c r="K26" s="19"/>
      <c r="L26" s="12"/>
      <c r="M26" s="12"/>
      <c r="N26" s="12"/>
      <c r="O26" s="12"/>
      <c r="P26" s="12"/>
      <c r="Q26" s="12"/>
      <c r="R26" s="12"/>
      <c r="S26" s="12"/>
      <c r="T26" s="12"/>
      <c r="U26" s="12"/>
      <c r="V26" s="12"/>
    </row>
    <row r="27" spans="1:22" ht="17" thickBot="1" x14ac:dyDescent="0.25">
      <c r="A27" s="297"/>
      <c r="B27" s="298" t="s">
        <v>3</v>
      </c>
      <c r="C27" s="283"/>
      <c r="D27" s="299" t="s">
        <v>9</v>
      </c>
      <c r="E27" s="283"/>
      <c r="F27" s="299" t="s">
        <v>10</v>
      </c>
      <c r="G27" s="497"/>
      <c r="H27" s="497"/>
      <c r="I27" s="19"/>
      <c r="J27" s="19"/>
      <c r="K27" s="19"/>
      <c r="L27" s="12"/>
      <c r="M27" s="12"/>
      <c r="N27" s="12"/>
      <c r="O27" s="12"/>
      <c r="P27" s="12"/>
      <c r="Q27" s="12"/>
      <c r="R27" s="12"/>
      <c r="S27" s="12"/>
      <c r="T27" s="12"/>
      <c r="U27" s="12"/>
      <c r="V27" s="12"/>
    </row>
    <row r="28" spans="1:22" ht="16" x14ac:dyDescent="0.2">
      <c r="A28" s="300">
        <v>1</v>
      </c>
      <c r="B28" s="301" t="s">
        <v>353</v>
      </c>
      <c r="C28" s="283"/>
      <c r="D28" s="302">
        <v>0.2</v>
      </c>
      <c r="E28" s="303"/>
      <c r="F28" s="304">
        <v>3</v>
      </c>
      <c r="G28" s="497"/>
      <c r="H28" s="497"/>
      <c r="I28" s="19"/>
      <c r="J28" s="19"/>
      <c r="K28" s="19"/>
      <c r="L28" s="12"/>
      <c r="M28" s="12"/>
      <c r="N28" s="12"/>
      <c r="O28" s="12"/>
      <c r="P28" s="12"/>
      <c r="Q28" s="12"/>
      <c r="R28" s="12"/>
      <c r="S28" s="12"/>
      <c r="T28" s="12"/>
      <c r="U28" s="12"/>
      <c r="V28" s="12"/>
    </row>
    <row r="29" spans="1:22" ht="16" x14ac:dyDescent="0.2">
      <c r="A29" s="300">
        <v>2</v>
      </c>
      <c r="B29" s="305" t="s">
        <v>354</v>
      </c>
      <c r="C29" s="283"/>
      <c r="D29" s="302">
        <v>0.18</v>
      </c>
      <c r="E29" s="303"/>
      <c r="F29" s="304">
        <v>4</v>
      </c>
      <c r="G29" s="497"/>
      <c r="H29" s="497"/>
      <c r="I29" s="19"/>
      <c r="J29" s="19"/>
      <c r="K29" s="19"/>
      <c r="L29" s="12"/>
      <c r="M29" s="12"/>
      <c r="N29" s="12"/>
      <c r="O29" s="12"/>
      <c r="P29" s="12"/>
      <c r="Q29" s="12"/>
      <c r="R29" s="12"/>
      <c r="S29" s="12"/>
      <c r="T29" s="12"/>
      <c r="U29" s="12"/>
      <c r="V29" s="12"/>
    </row>
    <row r="30" spans="1:22" ht="16" x14ac:dyDescent="0.2">
      <c r="A30" s="300">
        <v>3</v>
      </c>
      <c r="B30" s="305" t="s">
        <v>355</v>
      </c>
      <c r="C30" s="283"/>
      <c r="D30" s="302">
        <v>0.15</v>
      </c>
      <c r="E30" s="303"/>
      <c r="F30" s="304">
        <v>3</v>
      </c>
      <c r="G30" s="497"/>
      <c r="H30" s="497"/>
      <c r="I30" s="19"/>
      <c r="J30" s="19"/>
      <c r="K30" s="19"/>
      <c r="L30" s="12"/>
      <c r="M30" s="12"/>
      <c r="N30" s="12"/>
      <c r="O30" s="12"/>
      <c r="P30" s="12"/>
      <c r="Q30" s="12"/>
      <c r="R30" s="12"/>
      <c r="S30" s="12"/>
      <c r="T30" s="12"/>
      <c r="U30" s="12"/>
      <c r="V30" s="12"/>
    </row>
    <row r="31" spans="1:22" ht="16" x14ac:dyDescent="0.2">
      <c r="A31" s="300">
        <v>4</v>
      </c>
      <c r="B31" s="305" t="s">
        <v>356</v>
      </c>
      <c r="C31" s="283"/>
      <c r="D31" s="302">
        <v>0.1</v>
      </c>
      <c r="E31" s="303"/>
      <c r="F31" s="304">
        <v>3</v>
      </c>
      <c r="G31" s="497"/>
      <c r="H31" s="497"/>
      <c r="I31" s="19"/>
      <c r="J31" s="19"/>
      <c r="K31" s="19"/>
      <c r="L31" s="12"/>
      <c r="M31" s="12"/>
      <c r="N31" s="12"/>
      <c r="O31" s="12"/>
      <c r="P31" s="12"/>
      <c r="Q31" s="12"/>
      <c r="R31" s="12"/>
      <c r="S31" s="12"/>
      <c r="T31" s="12"/>
      <c r="U31" s="12"/>
      <c r="V31" s="12"/>
    </row>
    <row r="32" spans="1:22" ht="16" x14ac:dyDescent="0.2">
      <c r="A32" s="300">
        <v>5</v>
      </c>
      <c r="B32" s="305" t="s">
        <v>357</v>
      </c>
      <c r="C32" s="283"/>
      <c r="D32" s="302">
        <v>0.1</v>
      </c>
      <c r="E32" s="303"/>
      <c r="F32" s="304">
        <v>3</v>
      </c>
      <c r="G32" s="497"/>
      <c r="H32" s="497"/>
      <c r="I32" s="19"/>
      <c r="J32" s="19"/>
      <c r="K32" s="19"/>
      <c r="L32" s="12"/>
      <c r="M32" s="12"/>
      <c r="N32" s="12"/>
      <c r="O32" s="12"/>
      <c r="P32" s="12"/>
      <c r="Q32" s="12"/>
      <c r="R32" s="12"/>
      <c r="S32" s="12"/>
      <c r="T32" s="12"/>
      <c r="U32" s="12"/>
      <c r="V32" s="12"/>
    </row>
    <row r="33" spans="1:22" ht="16" x14ac:dyDescent="0.2">
      <c r="A33" s="300">
        <v>6</v>
      </c>
      <c r="B33" s="305" t="s">
        <v>358</v>
      </c>
      <c r="C33" s="283"/>
      <c r="D33" s="302">
        <v>7.0000000000000007E-2</v>
      </c>
      <c r="E33" s="303"/>
      <c r="F33" s="304">
        <v>3</v>
      </c>
      <c r="G33" s="497"/>
      <c r="H33" s="497"/>
      <c r="I33" s="19"/>
      <c r="J33" s="19"/>
      <c r="K33" s="19"/>
      <c r="L33" s="12"/>
      <c r="M33" s="12"/>
      <c r="N33" s="12"/>
      <c r="O33" s="12"/>
      <c r="P33" s="12"/>
      <c r="Q33" s="12"/>
      <c r="R33" s="12"/>
      <c r="S33" s="12"/>
      <c r="T33" s="12"/>
      <c r="U33" s="12"/>
      <c r="V33" s="12"/>
    </row>
    <row r="34" spans="1:22" ht="16" x14ac:dyDescent="0.2">
      <c r="A34" s="300">
        <v>7</v>
      </c>
      <c r="B34" s="305" t="s">
        <v>359</v>
      </c>
      <c r="C34" s="283"/>
      <c r="D34" s="302">
        <v>0.05</v>
      </c>
      <c r="E34" s="303"/>
      <c r="F34" s="304">
        <v>3</v>
      </c>
      <c r="G34" s="497"/>
      <c r="H34" s="497"/>
      <c r="I34" s="19"/>
      <c r="J34" s="19"/>
      <c r="K34" s="19"/>
      <c r="L34" s="12"/>
      <c r="M34" s="12"/>
      <c r="N34" s="12"/>
      <c r="O34" s="12"/>
      <c r="P34" s="12"/>
      <c r="Q34" s="12"/>
      <c r="R34" s="12"/>
      <c r="S34" s="12"/>
      <c r="T34" s="12"/>
      <c r="U34" s="12"/>
      <c r="V34" s="12"/>
    </row>
    <row r="35" spans="1:22" ht="16" x14ac:dyDescent="0.2">
      <c r="A35" s="300">
        <v>8</v>
      </c>
      <c r="B35" s="305" t="s">
        <v>360</v>
      </c>
      <c r="C35" s="283"/>
      <c r="D35" s="302">
        <v>0.05</v>
      </c>
      <c r="E35" s="303"/>
      <c r="F35" s="304">
        <v>4</v>
      </c>
      <c r="G35" s="497"/>
      <c r="H35" s="497"/>
      <c r="I35" s="19"/>
      <c r="J35" s="19"/>
      <c r="K35" s="19"/>
      <c r="L35" s="12"/>
      <c r="M35" s="12"/>
      <c r="N35" s="12"/>
      <c r="O35" s="12"/>
      <c r="P35" s="12"/>
      <c r="Q35" s="12"/>
      <c r="R35" s="12"/>
      <c r="S35" s="12"/>
      <c r="T35" s="12"/>
      <c r="U35" s="12"/>
      <c r="V35" s="12"/>
    </row>
    <row r="36" spans="1:22" ht="16" x14ac:dyDescent="0.2">
      <c r="A36" s="300">
        <v>9</v>
      </c>
      <c r="B36" s="305" t="s">
        <v>361</v>
      </c>
      <c r="C36" s="283"/>
      <c r="D36" s="302">
        <v>0.05</v>
      </c>
      <c r="E36" s="303"/>
      <c r="F36" s="304">
        <v>3</v>
      </c>
      <c r="G36" s="497"/>
      <c r="H36" s="497"/>
      <c r="I36" s="19"/>
      <c r="J36" s="19"/>
      <c r="K36" s="19"/>
      <c r="L36" s="12"/>
      <c r="M36" s="12"/>
      <c r="N36" s="12"/>
      <c r="O36" s="12"/>
      <c r="P36" s="12"/>
      <c r="Q36" s="12"/>
      <c r="R36" s="12"/>
      <c r="S36" s="12"/>
      <c r="T36" s="12"/>
      <c r="U36" s="12"/>
      <c r="V36" s="12"/>
    </row>
    <row r="37" spans="1:22" ht="17" thickBot="1" x14ac:dyDescent="0.25">
      <c r="A37" s="306">
        <v>10</v>
      </c>
      <c r="B37" s="307" t="s">
        <v>362</v>
      </c>
      <c r="C37" s="283"/>
      <c r="D37" s="302">
        <v>0.05</v>
      </c>
      <c r="E37" s="303"/>
      <c r="F37" s="308">
        <v>3</v>
      </c>
      <c r="G37" s="497"/>
      <c r="H37" s="497"/>
      <c r="I37" s="19"/>
      <c r="J37" s="19"/>
      <c r="K37" s="19"/>
      <c r="L37" s="12"/>
      <c r="M37" s="12"/>
      <c r="N37" s="12"/>
      <c r="O37" s="12"/>
      <c r="P37" s="12"/>
      <c r="Q37" s="12"/>
      <c r="R37" s="12"/>
      <c r="S37" s="12"/>
      <c r="T37" s="12"/>
      <c r="U37" s="12"/>
      <c r="V37" s="12"/>
    </row>
    <row r="38" spans="1:22" ht="17" thickBot="1" x14ac:dyDescent="0.25">
      <c r="A38" s="497"/>
      <c r="B38" s="497"/>
      <c r="C38" s="497"/>
      <c r="D38" s="280"/>
      <c r="E38" s="303"/>
      <c r="F38" s="280"/>
      <c r="G38" s="497"/>
      <c r="H38" s="497"/>
      <c r="I38" s="19"/>
      <c r="J38" s="19"/>
      <c r="K38" s="19"/>
      <c r="L38" s="12"/>
      <c r="M38" s="12"/>
      <c r="N38" s="12"/>
      <c r="O38" s="12"/>
      <c r="P38" s="12"/>
      <c r="Q38" s="12"/>
      <c r="R38" s="12"/>
      <c r="S38" s="12"/>
      <c r="T38" s="12"/>
      <c r="U38" s="12"/>
      <c r="V38" s="12"/>
    </row>
    <row r="39" spans="1:22" ht="17" thickBot="1" x14ac:dyDescent="0.25">
      <c r="A39" s="297"/>
      <c r="B39" s="309" t="s">
        <v>11</v>
      </c>
      <c r="C39" s="283"/>
      <c r="D39" s="310" t="s">
        <v>9</v>
      </c>
      <c r="E39" s="303"/>
      <c r="F39" s="310" t="s">
        <v>10</v>
      </c>
      <c r="G39" s="497"/>
      <c r="H39" s="497"/>
      <c r="I39" s="19"/>
      <c r="J39" s="19"/>
      <c r="K39" s="19"/>
      <c r="L39" s="12"/>
      <c r="M39" s="12"/>
      <c r="N39" s="12"/>
      <c r="O39" s="12"/>
      <c r="P39" s="12"/>
      <c r="Q39" s="12"/>
      <c r="R39" s="12"/>
      <c r="S39" s="12"/>
      <c r="T39" s="12"/>
      <c r="U39" s="12"/>
      <c r="V39" s="12"/>
    </row>
    <row r="40" spans="1:22" ht="16" x14ac:dyDescent="0.2">
      <c r="A40" s="311">
        <v>1</v>
      </c>
      <c r="B40" s="301" t="s">
        <v>389</v>
      </c>
      <c r="C40" s="283"/>
      <c r="D40" s="302">
        <v>0.15</v>
      </c>
      <c r="E40" s="303"/>
      <c r="F40" s="304">
        <v>2</v>
      </c>
      <c r="G40" s="497"/>
      <c r="H40" s="497"/>
      <c r="I40" s="19"/>
      <c r="J40" s="19"/>
      <c r="K40" s="19"/>
      <c r="L40" s="12"/>
      <c r="M40" s="12"/>
      <c r="N40" s="12"/>
      <c r="O40" s="12"/>
      <c r="P40" s="12"/>
      <c r="Q40" s="12"/>
      <c r="R40" s="12"/>
      <c r="S40" s="12"/>
      <c r="T40" s="12"/>
      <c r="U40" s="12"/>
      <c r="V40" s="12"/>
    </row>
    <row r="41" spans="1:22" ht="16" x14ac:dyDescent="0.2">
      <c r="A41" s="300">
        <v>2</v>
      </c>
      <c r="B41" s="305" t="s">
        <v>388</v>
      </c>
      <c r="C41" s="283"/>
      <c r="D41" s="302">
        <v>0.15</v>
      </c>
      <c r="E41" s="303"/>
      <c r="F41" s="304">
        <v>2</v>
      </c>
      <c r="G41" s="497"/>
      <c r="H41" s="497"/>
      <c r="I41" s="19"/>
      <c r="J41" s="19"/>
      <c r="K41" s="19"/>
      <c r="L41" s="12"/>
      <c r="M41" s="12"/>
      <c r="N41" s="12"/>
      <c r="O41" s="12"/>
      <c r="P41" s="12"/>
      <c r="Q41" s="12"/>
      <c r="R41" s="12"/>
      <c r="S41" s="12"/>
      <c r="T41" s="12"/>
      <c r="U41" s="12"/>
      <c r="V41" s="12"/>
    </row>
    <row r="42" spans="1:22" ht="16" x14ac:dyDescent="0.2">
      <c r="A42" s="300">
        <v>3</v>
      </c>
      <c r="B42" s="305" t="s">
        <v>392</v>
      </c>
      <c r="C42" s="283"/>
      <c r="D42" s="302">
        <v>0.15</v>
      </c>
      <c r="E42" s="303"/>
      <c r="F42" s="304">
        <v>2</v>
      </c>
      <c r="G42" s="497"/>
      <c r="H42" s="497"/>
      <c r="I42" s="19"/>
      <c r="J42" s="19"/>
      <c r="K42" s="19"/>
      <c r="L42" s="12"/>
      <c r="M42" s="12"/>
      <c r="N42" s="12"/>
      <c r="O42" s="12"/>
      <c r="P42" s="12"/>
      <c r="Q42" s="12"/>
      <c r="R42" s="12"/>
      <c r="S42" s="12"/>
      <c r="T42" s="12"/>
      <c r="U42" s="12"/>
      <c r="V42" s="12"/>
    </row>
    <row r="43" spans="1:22" ht="16" x14ac:dyDescent="0.2">
      <c r="A43" s="300">
        <v>4</v>
      </c>
      <c r="B43" s="305" t="s">
        <v>385</v>
      </c>
      <c r="C43" s="283"/>
      <c r="D43" s="302">
        <v>0.12</v>
      </c>
      <c r="E43" s="303"/>
      <c r="F43" s="304">
        <v>2</v>
      </c>
      <c r="G43" s="497"/>
      <c r="H43" s="497"/>
      <c r="I43" s="19"/>
      <c r="J43" s="19"/>
      <c r="K43" s="19"/>
      <c r="L43" s="12"/>
      <c r="M43" s="12"/>
      <c r="N43" s="12"/>
      <c r="O43" s="12"/>
      <c r="P43" s="12"/>
      <c r="Q43" s="12"/>
      <c r="R43" s="12"/>
      <c r="S43" s="12"/>
      <c r="T43" s="12"/>
      <c r="U43" s="12"/>
      <c r="V43" s="12"/>
    </row>
    <row r="44" spans="1:22" ht="16" x14ac:dyDescent="0.2">
      <c r="A44" s="300">
        <v>5</v>
      </c>
      <c r="B44" s="305" t="s">
        <v>390</v>
      </c>
      <c r="C44" s="283"/>
      <c r="D44" s="302">
        <v>0.1</v>
      </c>
      <c r="E44" s="303"/>
      <c r="F44" s="304">
        <v>1</v>
      </c>
      <c r="G44" s="497"/>
      <c r="H44" s="497"/>
      <c r="I44" s="19"/>
      <c r="J44" s="19"/>
      <c r="K44" s="19"/>
      <c r="L44" s="12"/>
      <c r="M44" s="12"/>
      <c r="N44" s="12"/>
      <c r="O44" s="12"/>
      <c r="P44" s="12"/>
      <c r="Q44" s="12"/>
      <c r="R44" s="12"/>
      <c r="S44" s="12"/>
      <c r="T44" s="12"/>
      <c r="U44" s="12"/>
      <c r="V44" s="12"/>
    </row>
    <row r="45" spans="1:22" ht="16" x14ac:dyDescent="0.2">
      <c r="A45" s="300">
        <v>6</v>
      </c>
      <c r="B45" s="305" t="s">
        <v>386</v>
      </c>
      <c r="C45" s="283"/>
      <c r="D45" s="302">
        <v>0.1</v>
      </c>
      <c r="E45" s="303"/>
      <c r="F45" s="304">
        <v>2</v>
      </c>
      <c r="G45" s="497"/>
      <c r="H45" s="497"/>
      <c r="I45" s="19"/>
      <c r="J45" s="19"/>
      <c r="K45" s="19"/>
      <c r="L45" s="12"/>
      <c r="M45" s="12"/>
      <c r="N45" s="12"/>
      <c r="O45" s="12"/>
      <c r="P45" s="12"/>
      <c r="Q45" s="12"/>
      <c r="R45" s="12"/>
      <c r="S45" s="12"/>
      <c r="T45" s="12"/>
      <c r="U45" s="12"/>
      <c r="V45" s="12"/>
    </row>
    <row r="46" spans="1:22" ht="16" x14ac:dyDescent="0.2">
      <c r="A46" s="300">
        <v>7</v>
      </c>
      <c r="B46" s="305" t="s">
        <v>393</v>
      </c>
      <c r="C46" s="283"/>
      <c r="D46" s="302">
        <v>0.08</v>
      </c>
      <c r="E46" s="303"/>
      <c r="F46" s="304">
        <v>1</v>
      </c>
      <c r="G46" s="497"/>
      <c r="H46" s="497"/>
      <c r="I46" s="19"/>
      <c r="J46" s="19"/>
      <c r="K46" s="19"/>
      <c r="L46" s="12"/>
      <c r="M46" s="12"/>
      <c r="N46" s="12"/>
      <c r="O46" s="12"/>
      <c r="P46" s="12"/>
      <c r="Q46" s="12"/>
      <c r="R46" s="12"/>
      <c r="S46" s="12"/>
      <c r="T46" s="12"/>
      <c r="U46" s="12"/>
      <c r="V46" s="12"/>
    </row>
    <row r="47" spans="1:22" ht="16" x14ac:dyDescent="0.2">
      <c r="A47" s="300">
        <v>8</v>
      </c>
      <c r="B47" s="305" t="s">
        <v>391</v>
      </c>
      <c r="C47" s="283"/>
      <c r="D47" s="302">
        <v>0.05</v>
      </c>
      <c r="E47" s="303"/>
      <c r="F47" s="304">
        <v>1</v>
      </c>
      <c r="G47" s="497"/>
      <c r="H47" s="497"/>
      <c r="I47" s="19"/>
      <c r="J47" s="19"/>
      <c r="K47" s="19"/>
      <c r="L47" s="12"/>
      <c r="M47" s="12"/>
      <c r="N47" s="12"/>
      <c r="O47" s="12"/>
      <c r="P47" s="12"/>
      <c r="Q47" s="12"/>
      <c r="R47" s="12"/>
      <c r="S47" s="12"/>
      <c r="T47" s="12"/>
      <c r="U47" s="12"/>
      <c r="V47" s="12"/>
    </row>
    <row r="48" spans="1:22" ht="16" x14ac:dyDescent="0.2">
      <c r="A48" s="300">
        <v>9</v>
      </c>
      <c r="B48" s="305" t="s">
        <v>384</v>
      </c>
      <c r="C48" s="283"/>
      <c r="D48" s="302">
        <v>0.05</v>
      </c>
      <c r="E48" s="303"/>
      <c r="F48" s="304">
        <v>2</v>
      </c>
      <c r="G48" s="497"/>
      <c r="H48" s="497"/>
      <c r="I48" s="19"/>
      <c r="J48" s="19"/>
      <c r="K48" s="19"/>
      <c r="L48" s="12"/>
      <c r="M48" s="12"/>
      <c r="N48" s="12"/>
      <c r="O48" s="12"/>
      <c r="P48" s="12"/>
      <c r="Q48" s="12"/>
      <c r="R48" s="12"/>
      <c r="S48" s="12"/>
      <c r="T48" s="12"/>
      <c r="U48" s="12"/>
      <c r="V48" s="12"/>
    </row>
    <row r="49" spans="1:22" ht="17" thickBot="1" x14ac:dyDescent="0.25">
      <c r="A49" s="306">
        <v>10</v>
      </c>
      <c r="B49" s="307" t="s">
        <v>387</v>
      </c>
      <c r="C49" s="283"/>
      <c r="D49" s="302">
        <v>0.05</v>
      </c>
      <c r="E49" s="303"/>
      <c r="F49" s="308">
        <v>1</v>
      </c>
      <c r="G49" s="497"/>
      <c r="H49" s="497"/>
      <c r="I49" s="19"/>
      <c r="J49" s="19"/>
      <c r="K49" s="19"/>
      <c r="L49" s="12"/>
      <c r="M49" s="12"/>
      <c r="N49" s="12"/>
      <c r="O49" s="12"/>
      <c r="P49" s="12"/>
      <c r="Q49" s="12"/>
      <c r="R49" s="12"/>
      <c r="S49" s="12"/>
      <c r="T49" s="12"/>
      <c r="U49" s="12"/>
      <c r="V49" s="12"/>
    </row>
    <row r="50" spans="1:22" ht="17" thickBot="1" x14ac:dyDescent="0.25">
      <c r="A50" s="497"/>
      <c r="B50" s="497"/>
      <c r="C50" s="497"/>
      <c r="D50" s="497"/>
      <c r="E50" s="497"/>
      <c r="F50" s="497"/>
      <c r="G50" s="497"/>
      <c r="H50" s="497"/>
      <c r="I50" s="19"/>
      <c r="J50" s="19"/>
      <c r="K50" s="19"/>
      <c r="L50" s="12"/>
      <c r="M50" s="12"/>
      <c r="N50" s="12"/>
      <c r="O50" s="12"/>
      <c r="P50" s="12"/>
      <c r="Q50" s="12"/>
      <c r="R50" s="12"/>
      <c r="S50" s="12"/>
      <c r="T50" s="12"/>
      <c r="U50" s="12"/>
      <c r="V50" s="12"/>
    </row>
    <row r="51" spans="1:22" ht="17" thickBot="1" x14ac:dyDescent="0.25">
      <c r="A51" s="497"/>
      <c r="B51" s="312" t="s">
        <v>12</v>
      </c>
      <c r="C51" s="497"/>
      <c r="D51" s="313">
        <f>SUM(D28:D49)</f>
        <v>2</v>
      </c>
      <c r="E51" s="497"/>
      <c r="F51" s="497"/>
      <c r="G51" s="497"/>
      <c r="H51" s="497"/>
      <c r="I51" s="19"/>
      <c r="J51" s="19"/>
      <c r="K51" s="19"/>
      <c r="L51" s="12"/>
      <c r="M51" s="12"/>
      <c r="N51" s="12"/>
      <c r="O51" s="12"/>
      <c r="P51" s="12"/>
      <c r="Q51" s="12"/>
      <c r="R51" s="12"/>
      <c r="S51" s="12"/>
      <c r="T51" s="12"/>
      <c r="U51" s="12"/>
      <c r="V51" s="12"/>
    </row>
    <row r="52" spans="1:22" ht="16" x14ac:dyDescent="0.2">
      <c r="A52" s="497"/>
      <c r="B52" s="497"/>
      <c r="C52" s="497"/>
      <c r="D52" s="497"/>
      <c r="E52" s="497"/>
      <c r="F52" s="497"/>
      <c r="G52" s="497"/>
      <c r="H52" s="497"/>
      <c r="I52" s="19"/>
      <c r="J52" s="19"/>
      <c r="K52" s="19"/>
      <c r="L52" s="12"/>
      <c r="M52" s="12"/>
      <c r="N52" s="12"/>
      <c r="O52" s="12"/>
      <c r="P52" s="12"/>
      <c r="Q52" s="12"/>
      <c r="R52" s="12"/>
      <c r="S52" s="12"/>
      <c r="T52" s="12"/>
      <c r="U52" s="12"/>
      <c r="V52" s="12"/>
    </row>
    <row r="53" spans="1:22" ht="16" x14ac:dyDescent="0.2">
      <c r="A53" s="497"/>
      <c r="B53" s="497"/>
      <c r="C53" s="497"/>
      <c r="D53" s="497"/>
      <c r="E53" s="497"/>
      <c r="F53" s="497"/>
      <c r="G53" s="497"/>
      <c r="H53" s="497"/>
      <c r="I53" s="19"/>
      <c r="J53" s="19"/>
      <c r="K53" s="19"/>
      <c r="L53" s="12"/>
      <c r="M53" s="12"/>
      <c r="N53" s="12"/>
      <c r="O53" s="12"/>
      <c r="P53" s="12"/>
      <c r="Q53" s="12"/>
      <c r="R53" s="12"/>
      <c r="S53" s="12"/>
      <c r="T53" s="12"/>
      <c r="U53" s="12"/>
      <c r="V53" s="12"/>
    </row>
    <row r="54" spans="1:22" ht="17" thickBot="1" x14ac:dyDescent="0.25">
      <c r="A54" s="497"/>
      <c r="B54" s="497"/>
      <c r="C54" s="497"/>
      <c r="D54" s="497"/>
      <c r="E54" s="497"/>
      <c r="F54" s="497"/>
      <c r="G54" s="497"/>
      <c r="H54" s="497"/>
      <c r="I54" s="19"/>
      <c r="J54" s="19"/>
      <c r="K54" s="19"/>
      <c r="L54" s="12"/>
      <c r="M54" s="12"/>
      <c r="N54" s="12"/>
      <c r="O54" s="12"/>
      <c r="P54" s="12"/>
      <c r="Q54" s="12"/>
      <c r="R54" s="12"/>
      <c r="S54" s="12"/>
      <c r="T54" s="12"/>
      <c r="U54" s="12"/>
      <c r="V54" s="12"/>
    </row>
    <row r="55" spans="1:22" ht="26" thickBot="1" x14ac:dyDescent="0.3">
      <c r="A55" s="19"/>
      <c r="B55" s="530" t="s">
        <v>17</v>
      </c>
      <c r="C55" s="531"/>
      <c r="D55" s="531"/>
      <c r="E55" s="531"/>
      <c r="F55" s="531"/>
      <c r="G55" s="532"/>
      <c r="H55" s="19"/>
      <c r="I55" s="19"/>
      <c r="J55" s="19"/>
      <c r="K55" s="19"/>
      <c r="L55" s="12"/>
      <c r="M55" s="12"/>
      <c r="N55" s="12"/>
      <c r="O55" s="12"/>
      <c r="P55" s="12"/>
      <c r="Q55" s="12"/>
      <c r="R55" s="12"/>
      <c r="S55" s="12"/>
      <c r="T55" s="12"/>
      <c r="U55" s="12"/>
      <c r="V55" s="12"/>
    </row>
    <row r="56" spans="1:22" ht="17" thickBot="1" x14ac:dyDescent="0.25">
      <c r="A56" s="497"/>
      <c r="B56" s="497"/>
      <c r="C56" s="497"/>
      <c r="D56" s="497"/>
      <c r="E56" s="497"/>
      <c r="F56" s="497"/>
      <c r="G56" s="497"/>
      <c r="H56" s="19"/>
      <c r="I56" s="19"/>
      <c r="J56" s="19"/>
      <c r="K56" s="19"/>
      <c r="L56" s="12"/>
      <c r="M56" s="12"/>
      <c r="N56" s="12"/>
      <c r="O56" s="12"/>
      <c r="P56" s="12"/>
      <c r="Q56" s="12"/>
      <c r="R56" s="12"/>
      <c r="S56" s="12"/>
      <c r="T56" s="12"/>
      <c r="U56" s="12"/>
      <c r="V56" s="12"/>
    </row>
    <row r="57" spans="1:22" ht="111.75" customHeight="1" thickBot="1" x14ac:dyDescent="0.25">
      <c r="A57" s="278">
        <v>1</v>
      </c>
      <c r="B57" s="533" t="s">
        <v>318</v>
      </c>
      <c r="C57" s="534"/>
      <c r="D57" s="534"/>
      <c r="E57" s="534"/>
      <c r="F57" s="534"/>
      <c r="G57" s="535"/>
      <c r="H57" s="19"/>
      <c r="I57" s="19"/>
      <c r="J57" s="19"/>
      <c r="K57" s="19"/>
      <c r="L57" s="12"/>
      <c r="M57" s="12"/>
      <c r="N57" s="12"/>
      <c r="O57" s="12"/>
      <c r="P57" s="12"/>
      <c r="Q57" s="12"/>
      <c r="R57" s="12"/>
      <c r="S57" s="12"/>
      <c r="T57" s="12"/>
      <c r="U57" s="12"/>
      <c r="V57" s="12"/>
    </row>
    <row r="58" spans="1:22" ht="17" thickBot="1" x14ac:dyDescent="0.25">
      <c r="A58" s="497"/>
      <c r="B58" s="497"/>
      <c r="C58" s="497"/>
      <c r="D58" s="497"/>
      <c r="E58" s="497"/>
      <c r="F58" s="497"/>
      <c r="G58" s="497"/>
      <c r="H58" s="19"/>
      <c r="I58" s="19"/>
      <c r="J58" s="19"/>
      <c r="K58" s="19"/>
      <c r="L58" s="12"/>
      <c r="M58" s="12"/>
      <c r="N58" s="12"/>
      <c r="O58" s="12"/>
      <c r="P58" s="12"/>
      <c r="Q58" s="12"/>
      <c r="R58" s="12"/>
      <c r="S58" s="12"/>
      <c r="T58" s="12"/>
      <c r="U58" s="12"/>
      <c r="V58" s="12"/>
    </row>
    <row r="59" spans="1:22" ht="51" customHeight="1" thickBot="1" x14ac:dyDescent="0.25">
      <c r="A59" s="278">
        <v>2</v>
      </c>
      <c r="B59" s="533" t="s">
        <v>315</v>
      </c>
      <c r="C59" s="534"/>
      <c r="D59" s="534"/>
      <c r="E59" s="534"/>
      <c r="F59" s="534"/>
      <c r="G59" s="535"/>
      <c r="H59" s="19"/>
      <c r="I59" s="19"/>
      <c r="J59" s="19"/>
      <c r="K59" s="19"/>
      <c r="L59" s="12"/>
      <c r="M59" s="12"/>
      <c r="N59" s="12"/>
      <c r="O59" s="12"/>
      <c r="P59" s="12"/>
      <c r="Q59" s="12"/>
      <c r="R59" s="12"/>
      <c r="S59" s="12"/>
      <c r="T59" s="12"/>
      <c r="U59" s="12"/>
      <c r="V59" s="12"/>
    </row>
    <row r="60" spans="1:22" ht="17" thickBot="1" x14ac:dyDescent="0.25">
      <c r="A60" s="497"/>
      <c r="B60" s="497"/>
      <c r="C60" s="497"/>
      <c r="D60" s="497"/>
      <c r="E60" s="497"/>
      <c r="F60" s="497"/>
      <c r="G60" s="497"/>
      <c r="H60" s="19"/>
      <c r="I60" s="19"/>
      <c r="J60" s="19"/>
      <c r="K60" s="19"/>
      <c r="L60" s="12"/>
      <c r="M60" s="12"/>
      <c r="N60" s="12"/>
      <c r="O60" s="12"/>
      <c r="P60" s="12"/>
      <c r="Q60" s="12"/>
      <c r="R60" s="12"/>
      <c r="S60" s="12"/>
      <c r="T60" s="12"/>
      <c r="U60" s="12"/>
      <c r="V60" s="12"/>
    </row>
    <row r="61" spans="1:22" ht="31.5" customHeight="1" thickBot="1" x14ac:dyDescent="0.25">
      <c r="A61" s="278">
        <v>3</v>
      </c>
      <c r="B61" s="533" t="s">
        <v>328</v>
      </c>
      <c r="C61" s="534"/>
      <c r="D61" s="534"/>
      <c r="E61" s="534"/>
      <c r="F61" s="534"/>
      <c r="G61" s="535"/>
      <c r="H61" s="19"/>
      <c r="I61" s="19"/>
      <c r="J61" s="19"/>
      <c r="K61" s="19"/>
      <c r="L61" s="12"/>
      <c r="M61" s="12"/>
      <c r="N61" s="12"/>
      <c r="O61" s="12"/>
      <c r="P61" s="12"/>
      <c r="Q61" s="12"/>
      <c r="R61" s="12"/>
      <c r="S61" s="12"/>
      <c r="T61" s="12"/>
      <c r="U61" s="12"/>
      <c r="V61" s="12"/>
    </row>
    <row r="62" spans="1:22" ht="16" x14ac:dyDescent="0.2">
      <c r="A62" s="497"/>
      <c r="B62" s="497"/>
      <c r="C62" s="497"/>
      <c r="D62" s="497"/>
      <c r="E62" s="497"/>
      <c r="F62" s="497"/>
      <c r="G62" s="497"/>
      <c r="H62" s="497"/>
      <c r="I62" s="19"/>
      <c r="J62" s="19"/>
      <c r="K62" s="19"/>
      <c r="L62" s="12"/>
      <c r="M62" s="12"/>
      <c r="N62" s="12"/>
      <c r="O62" s="12"/>
      <c r="P62" s="12"/>
      <c r="Q62" s="12"/>
      <c r="R62" s="12"/>
      <c r="S62" s="12"/>
      <c r="T62" s="12"/>
      <c r="U62" s="12"/>
      <c r="V62" s="12"/>
    </row>
    <row r="63" spans="1:22" ht="16" x14ac:dyDescent="0.2">
      <c r="A63" s="497"/>
      <c r="B63" s="314" t="s">
        <v>18</v>
      </c>
      <c r="C63" s="497"/>
      <c r="D63" s="497"/>
      <c r="E63" s="497"/>
      <c r="F63" s="497"/>
      <c r="G63" s="497"/>
      <c r="H63" s="497"/>
      <c r="I63" s="19"/>
      <c r="J63" s="19"/>
      <c r="K63" s="19"/>
      <c r="L63" s="12"/>
      <c r="M63" s="12"/>
      <c r="N63" s="12"/>
      <c r="O63" s="12"/>
      <c r="P63" s="12"/>
      <c r="Q63" s="12"/>
      <c r="R63" s="12"/>
      <c r="S63" s="12"/>
      <c r="T63" s="12"/>
      <c r="U63" s="12"/>
      <c r="V63" s="12"/>
    </row>
    <row r="64" spans="1:22" ht="16" x14ac:dyDescent="0.2">
      <c r="A64" s="497"/>
      <c r="B64" s="314" t="s">
        <v>19</v>
      </c>
      <c r="C64" s="497"/>
      <c r="D64" s="497"/>
      <c r="E64" s="497"/>
      <c r="F64" s="497"/>
      <c r="G64" s="497"/>
      <c r="H64" s="497"/>
      <c r="I64" s="19"/>
      <c r="J64" s="19"/>
      <c r="K64" s="19"/>
      <c r="L64" s="12"/>
      <c r="M64" s="12"/>
      <c r="N64" s="12"/>
      <c r="O64" s="12"/>
      <c r="P64" s="12"/>
      <c r="Q64" s="12"/>
      <c r="R64" s="12"/>
      <c r="S64" s="12"/>
      <c r="T64" s="12"/>
      <c r="U64" s="12"/>
      <c r="V64" s="12"/>
    </row>
    <row r="65" spans="1:22" ht="16" x14ac:dyDescent="0.2">
      <c r="A65" s="497"/>
      <c r="B65" s="314" t="s">
        <v>20</v>
      </c>
      <c r="C65" s="497"/>
      <c r="D65" s="497"/>
      <c r="E65" s="497"/>
      <c r="F65" s="497"/>
      <c r="G65" s="497"/>
      <c r="H65" s="497"/>
      <c r="I65" s="19"/>
      <c r="J65" s="19"/>
      <c r="K65" s="19"/>
      <c r="L65" s="12"/>
      <c r="M65" s="12"/>
      <c r="N65" s="12"/>
      <c r="O65" s="12"/>
      <c r="P65" s="12"/>
      <c r="Q65" s="12"/>
      <c r="R65" s="12"/>
      <c r="S65" s="12"/>
      <c r="T65" s="12"/>
      <c r="U65" s="12"/>
      <c r="V65" s="12"/>
    </row>
    <row r="66" spans="1:22" ht="16" x14ac:dyDescent="0.2">
      <c r="A66" s="497"/>
      <c r="B66" s="314" t="s">
        <v>21</v>
      </c>
      <c r="C66" s="497"/>
      <c r="D66" s="497"/>
      <c r="E66" s="497"/>
      <c r="F66" s="497"/>
      <c r="G66" s="497"/>
      <c r="H66" s="497"/>
      <c r="I66" s="19"/>
      <c r="J66" s="19"/>
      <c r="K66" s="19"/>
      <c r="L66" s="12"/>
      <c r="M66" s="12"/>
      <c r="N66" s="12"/>
      <c r="O66" s="12"/>
      <c r="P66" s="12"/>
      <c r="Q66" s="12"/>
      <c r="R66" s="12"/>
      <c r="S66" s="12"/>
      <c r="T66" s="12"/>
      <c r="U66" s="12"/>
      <c r="V66" s="12"/>
    </row>
    <row r="67" spans="1:22" ht="16" x14ac:dyDescent="0.2">
      <c r="A67" s="497"/>
      <c r="B67" s="497"/>
      <c r="C67" s="497"/>
      <c r="D67" s="497"/>
      <c r="E67" s="497"/>
      <c r="F67" s="497"/>
      <c r="G67" s="497"/>
      <c r="H67" s="497"/>
      <c r="I67" s="19"/>
      <c r="J67" s="19"/>
      <c r="K67" s="19"/>
      <c r="L67" s="12"/>
      <c r="M67" s="12"/>
      <c r="N67" s="12"/>
      <c r="O67" s="12"/>
      <c r="P67" s="12"/>
      <c r="Q67" s="12"/>
      <c r="R67" s="12"/>
      <c r="S67" s="12"/>
      <c r="T67" s="12"/>
      <c r="U67" s="12"/>
      <c r="V67" s="12"/>
    </row>
    <row r="68" spans="1:22" ht="17" thickBot="1" x14ac:dyDescent="0.25">
      <c r="A68" s="497"/>
      <c r="B68" s="497"/>
      <c r="C68" s="497"/>
      <c r="D68" s="497"/>
      <c r="E68" s="497"/>
      <c r="F68" s="497"/>
      <c r="G68" s="497"/>
      <c r="H68" s="497"/>
      <c r="I68" s="19"/>
      <c r="J68" s="19"/>
      <c r="K68" s="19"/>
      <c r="L68" s="12"/>
      <c r="M68" s="12"/>
      <c r="N68" s="12"/>
      <c r="O68" s="12"/>
      <c r="P68" s="12"/>
      <c r="Q68" s="12"/>
      <c r="R68" s="12"/>
      <c r="S68" s="12"/>
      <c r="T68" s="12"/>
      <c r="U68" s="12"/>
      <c r="V68" s="12"/>
    </row>
    <row r="69" spans="1:22" ht="17" thickBot="1" x14ac:dyDescent="0.25">
      <c r="A69" s="297"/>
      <c r="B69" s="315" t="s">
        <v>22</v>
      </c>
      <c r="C69" s="283"/>
      <c r="D69" s="310" t="s">
        <v>9</v>
      </c>
      <c r="E69" s="316"/>
      <c r="F69" s="310" t="s">
        <v>10</v>
      </c>
      <c r="G69" s="497"/>
      <c r="H69" s="497"/>
      <c r="I69" s="19"/>
      <c r="J69" s="19"/>
      <c r="K69" s="19"/>
      <c r="L69" s="12"/>
      <c r="M69" s="12"/>
      <c r="N69" s="12"/>
      <c r="O69" s="12"/>
      <c r="P69" s="12"/>
      <c r="Q69" s="12"/>
      <c r="R69" s="12"/>
      <c r="S69" s="12"/>
      <c r="T69" s="12"/>
      <c r="U69" s="12"/>
      <c r="V69" s="12"/>
    </row>
    <row r="70" spans="1:22" ht="28" x14ac:dyDescent="0.2">
      <c r="A70" s="317">
        <v>1</v>
      </c>
      <c r="B70" s="318" t="s">
        <v>367</v>
      </c>
      <c r="C70" s="283"/>
      <c r="D70" s="319">
        <v>0.3</v>
      </c>
      <c r="E70" s="316"/>
      <c r="F70" s="304">
        <v>4</v>
      </c>
      <c r="G70" s="497"/>
      <c r="H70" s="497"/>
      <c r="I70" s="19"/>
      <c r="J70" s="19"/>
      <c r="K70" s="19"/>
      <c r="L70" s="12"/>
      <c r="M70" s="12"/>
      <c r="N70" s="12"/>
      <c r="O70" s="12"/>
      <c r="P70" s="12"/>
      <c r="Q70" s="12"/>
      <c r="R70" s="12"/>
      <c r="S70" s="12"/>
      <c r="T70" s="12"/>
      <c r="U70" s="12"/>
      <c r="V70" s="12"/>
    </row>
    <row r="71" spans="1:22" ht="16" x14ac:dyDescent="0.2">
      <c r="A71" s="317">
        <v>2</v>
      </c>
      <c r="B71" s="318" t="s">
        <v>381</v>
      </c>
      <c r="C71" s="283"/>
      <c r="D71" s="319">
        <v>0.2</v>
      </c>
      <c r="E71" s="316"/>
      <c r="F71" s="304">
        <v>3</v>
      </c>
      <c r="G71" s="497"/>
      <c r="H71" s="497"/>
      <c r="I71" s="19"/>
      <c r="J71" s="19"/>
      <c r="K71" s="19"/>
      <c r="L71" s="12"/>
      <c r="M71" s="12"/>
      <c r="N71" s="12"/>
      <c r="O71" s="12"/>
      <c r="P71" s="12"/>
      <c r="Q71" s="12"/>
      <c r="R71" s="12"/>
      <c r="S71" s="12"/>
      <c r="T71" s="12"/>
      <c r="U71" s="12"/>
      <c r="V71" s="12"/>
    </row>
    <row r="72" spans="1:22" ht="16" x14ac:dyDescent="0.2">
      <c r="A72" s="317">
        <v>3</v>
      </c>
      <c r="B72" s="526" t="s">
        <v>376</v>
      </c>
      <c r="C72" s="283"/>
      <c r="D72" s="319">
        <v>0.15</v>
      </c>
      <c r="E72" s="316"/>
      <c r="F72" s="304">
        <v>2</v>
      </c>
      <c r="G72" s="497"/>
      <c r="H72" s="497"/>
      <c r="I72" s="19"/>
      <c r="J72" s="19"/>
      <c r="K72" s="19"/>
      <c r="L72" s="12"/>
      <c r="M72" s="12"/>
      <c r="N72" s="12"/>
      <c r="O72" s="12"/>
      <c r="P72" s="12"/>
      <c r="Q72" s="12"/>
      <c r="R72" s="12"/>
      <c r="S72" s="12"/>
      <c r="T72" s="12"/>
      <c r="U72" s="12"/>
      <c r="V72" s="12"/>
    </row>
    <row r="73" spans="1:22" ht="28" x14ac:dyDescent="0.2">
      <c r="A73" s="317">
        <v>4</v>
      </c>
      <c r="B73" s="318" t="s">
        <v>382</v>
      </c>
      <c r="C73" s="283"/>
      <c r="D73" s="319">
        <v>0.1</v>
      </c>
      <c r="E73" s="316"/>
      <c r="F73" s="304">
        <v>3</v>
      </c>
      <c r="G73" s="497"/>
      <c r="H73" s="497"/>
      <c r="I73" s="19"/>
      <c r="J73" s="19"/>
      <c r="K73" s="19"/>
      <c r="L73" s="12"/>
      <c r="M73" s="12"/>
      <c r="N73" s="12"/>
      <c r="O73" s="12"/>
      <c r="P73" s="12"/>
      <c r="Q73" s="12"/>
      <c r="R73" s="12"/>
      <c r="S73" s="12"/>
      <c r="T73" s="12"/>
      <c r="U73" s="12"/>
      <c r="V73" s="12"/>
    </row>
    <row r="74" spans="1:22" ht="16" x14ac:dyDescent="0.2">
      <c r="A74" s="317">
        <v>5</v>
      </c>
      <c r="B74" s="318" t="s">
        <v>370</v>
      </c>
      <c r="C74" s="283"/>
      <c r="D74" s="319">
        <v>0.08</v>
      </c>
      <c r="E74" s="316"/>
      <c r="F74" s="304">
        <v>3</v>
      </c>
      <c r="G74" s="497"/>
      <c r="H74" s="497"/>
      <c r="I74" s="19"/>
      <c r="J74" s="19"/>
      <c r="K74" s="19"/>
      <c r="L74" s="12"/>
      <c r="M74" s="12"/>
      <c r="N74" s="12"/>
      <c r="O74" s="12"/>
      <c r="P74" s="12"/>
      <c r="Q74" s="12"/>
      <c r="R74" s="12"/>
      <c r="S74" s="12"/>
      <c r="T74" s="12"/>
      <c r="U74" s="12"/>
      <c r="V74" s="12"/>
    </row>
    <row r="75" spans="1:22" ht="16" x14ac:dyDescent="0.2">
      <c r="A75" s="317">
        <v>6</v>
      </c>
      <c r="B75" s="318" t="s">
        <v>368</v>
      </c>
      <c r="C75" s="283"/>
      <c r="D75" s="319">
        <v>0.05</v>
      </c>
      <c r="E75" s="316"/>
      <c r="F75" s="304">
        <v>2</v>
      </c>
      <c r="G75" s="497"/>
      <c r="H75" s="497"/>
      <c r="I75" s="19"/>
      <c r="J75" s="19"/>
      <c r="K75" s="19"/>
      <c r="L75" s="12"/>
      <c r="M75" s="12"/>
      <c r="N75" s="12"/>
      <c r="O75" s="12"/>
      <c r="P75" s="12"/>
      <c r="Q75" s="12"/>
      <c r="R75" s="12"/>
      <c r="S75" s="12"/>
      <c r="T75" s="12"/>
      <c r="U75" s="12"/>
      <c r="V75" s="12"/>
    </row>
    <row r="76" spans="1:22" ht="28" x14ac:dyDescent="0.2">
      <c r="A76" s="317">
        <v>7</v>
      </c>
      <c r="B76" s="318" t="s">
        <v>371</v>
      </c>
      <c r="C76" s="283"/>
      <c r="D76" s="319">
        <v>0.03</v>
      </c>
      <c r="E76" s="316"/>
      <c r="F76" s="304">
        <v>2</v>
      </c>
      <c r="G76" s="497"/>
      <c r="H76" s="497"/>
      <c r="I76" s="19"/>
      <c r="J76" s="19"/>
      <c r="K76" s="19"/>
      <c r="L76" s="12"/>
      <c r="M76" s="12"/>
      <c r="N76" s="12"/>
      <c r="O76" s="12"/>
      <c r="P76" s="12"/>
      <c r="Q76" s="12"/>
      <c r="R76" s="12"/>
      <c r="S76" s="12"/>
      <c r="T76" s="12"/>
      <c r="U76" s="12"/>
      <c r="V76" s="12"/>
    </row>
    <row r="77" spans="1:22" ht="16" x14ac:dyDescent="0.2">
      <c r="A77" s="317">
        <v>8</v>
      </c>
      <c r="B77" s="318" t="s">
        <v>369</v>
      </c>
      <c r="C77" s="283"/>
      <c r="D77" s="319">
        <v>0.03</v>
      </c>
      <c r="E77" s="316"/>
      <c r="F77" s="304">
        <v>2</v>
      </c>
      <c r="G77" s="497"/>
      <c r="H77" s="497"/>
      <c r="I77" s="19"/>
      <c r="J77" s="19"/>
      <c r="K77" s="19"/>
      <c r="L77" s="12"/>
      <c r="M77" s="12"/>
      <c r="N77" s="12"/>
      <c r="O77" s="12"/>
      <c r="P77" s="12"/>
      <c r="Q77" s="12"/>
      <c r="R77" s="12"/>
      <c r="S77" s="12"/>
      <c r="T77" s="12"/>
      <c r="U77" s="12"/>
      <c r="V77" s="12"/>
    </row>
    <row r="78" spans="1:22" ht="16" x14ac:dyDescent="0.2">
      <c r="A78" s="317">
        <v>9</v>
      </c>
      <c r="B78" s="318" t="s">
        <v>383</v>
      </c>
      <c r="C78" s="283"/>
      <c r="D78" s="319">
        <v>0.03</v>
      </c>
      <c r="E78" s="316"/>
      <c r="F78" s="304">
        <v>2</v>
      </c>
      <c r="G78" s="497"/>
      <c r="H78" s="497"/>
      <c r="I78" s="19"/>
      <c r="J78" s="19"/>
      <c r="K78" s="19"/>
      <c r="L78" s="12"/>
      <c r="M78" s="12"/>
      <c r="N78" s="12"/>
      <c r="O78" s="12"/>
      <c r="P78" s="12"/>
      <c r="Q78" s="12"/>
      <c r="R78" s="12"/>
      <c r="S78" s="12"/>
      <c r="T78" s="12"/>
      <c r="U78" s="12"/>
      <c r="V78" s="12"/>
    </row>
    <row r="79" spans="1:22" ht="17" thickBot="1" x14ac:dyDescent="0.25">
      <c r="A79" s="320">
        <v>10</v>
      </c>
      <c r="B79" s="321" t="s">
        <v>380</v>
      </c>
      <c r="C79" s="283"/>
      <c r="D79" s="319">
        <v>0.03</v>
      </c>
      <c r="E79" s="316"/>
      <c r="F79" s="308">
        <v>1</v>
      </c>
      <c r="G79" s="497"/>
      <c r="H79" s="497"/>
      <c r="I79" s="19"/>
      <c r="J79" s="19"/>
      <c r="K79" s="19"/>
      <c r="L79" s="12"/>
      <c r="M79" s="12"/>
      <c r="N79" s="12"/>
      <c r="O79" s="12"/>
      <c r="P79" s="12"/>
      <c r="Q79" s="12"/>
      <c r="R79" s="12"/>
      <c r="S79" s="12"/>
      <c r="T79" s="12"/>
      <c r="U79" s="12"/>
      <c r="V79" s="12"/>
    </row>
    <row r="80" spans="1:22" ht="17" thickBot="1" x14ac:dyDescent="0.25">
      <c r="A80" s="497"/>
      <c r="B80" s="497"/>
      <c r="C80" s="497"/>
      <c r="D80" s="496"/>
      <c r="E80" s="316"/>
      <c r="F80" s="496"/>
      <c r="G80" s="497"/>
      <c r="H80" s="497"/>
      <c r="I80" s="19"/>
      <c r="J80" s="19"/>
      <c r="K80" s="19"/>
      <c r="L80" s="12"/>
      <c r="M80" s="12"/>
      <c r="N80" s="12"/>
      <c r="O80" s="12"/>
      <c r="P80" s="12"/>
      <c r="Q80" s="12"/>
      <c r="R80" s="12"/>
      <c r="S80" s="12"/>
      <c r="T80" s="12"/>
      <c r="U80" s="12"/>
      <c r="V80" s="12"/>
    </row>
    <row r="81" spans="1:22" ht="17" thickBot="1" x14ac:dyDescent="0.25">
      <c r="A81" s="297"/>
      <c r="B81" s="309" t="s">
        <v>23</v>
      </c>
      <c r="C81" s="283"/>
      <c r="D81" s="310" t="s">
        <v>9</v>
      </c>
      <c r="E81" s="316"/>
      <c r="F81" s="310" t="s">
        <v>10</v>
      </c>
      <c r="G81" s="497"/>
      <c r="H81" s="497"/>
      <c r="I81" s="19"/>
      <c r="J81" s="19"/>
      <c r="K81" s="19"/>
      <c r="L81" s="12"/>
      <c r="M81" s="12"/>
      <c r="N81" s="12"/>
      <c r="O81" s="12"/>
      <c r="P81" s="12"/>
      <c r="Q81" s="12"/>
      <c r="R81" s="12"/>
      <c r="S81" s="12"/>
      <c r="T81" s="12"/>
      <c r="U81" s="12"/>
      <c r="V81" s="12"/>
    </row>
    <row r="82" spans="1:22" ht="16" x14ac:dyDescent="0.2">
      <c r="A82" s="311">
        <v>1</v>
      </c>
      <c r="B82" s="301" t="s">
        <v>378</v>
      </c>
      <c r="C82" s="283"/>
      <c r="D82" s="302">
        <v>0.25</v>
      </c>
      <c r="E82" s="316"/>
      <c r="F82" s="304">
        <v>4</v>
      </c>
      <c r="G82" s="497"/>
      <c r="H82" s="497"/>
      <c r="I82" s="19"/>
      <c r="J82" s="19"/>
      <c r="K82" s="19"/>
      <c r="L82" s="12"/>
      <c r="M82" s="12"/>
      <c r="N82" s="12"/>
      <c r="O82" s="12"/>
      <c r="P82" s="12"/>
      <c r="Q82" s="12"/>
      <c r="R82" s="12"/>
      <c r="S82" s="12"/>
      <c r="T82" s="12"/>
      <c r="U82" s="12"/>
      <c r="V82" s="12"/>
    </row>
    <row r="83" spans="1:22" ht="16" x14ac:dyDescent="0.2">
      <c r="A83" s="300">
        <v>2</v>
      </c>
      <c r="B83" s="305" t="s">
        <v>374</v>
      </c>
      <c r="C83" s="283"/>
      <c r="D83" s="302">
        <v>0.2</v>
      </c>
      <c r="E83" s="316"/>
      <c r="F83" s="304">
        <v>4</v>
      </c>
      <c r="G83" s="497"/>
      <c r="H83" s="497"/>
      <c r="I83" s="19"/>
      <c r="J83" s="19"/>
      <c r="K83" s="19"/>
      <c r="L83" s="12"/>
      <c r="M83" s="12"/>
      <c r="N83" s="12"/>
      <c r="O83" s="12"/>
      <c r="P83" s="12"/>
      <c r="Q83" s="12"/>
      <c r="R83" s="12"/>
      <c r="S83" s="12"/>
      <c r="T83" s="12"/>
      <c r="U83" s="12"/>
      <c r="V83" s="12"/>
    </row>
    <row r="84" spans="1:22" ht="16" x14ac:dyDescent="0.2">
      <c r="A84" s="300">
        <v>3</v>
      </c>
      <c r="B84" s="305" t="s">
        <v>372</v>
      </c>
      <c r="C84" s="283"/>
      <c r="D84" s="302">
        <v>0.15</v>
      </c>
      <c r="E84" s="316"/>
      <c r="F84" s="304">
        <v>4</v>
      </c>
      <c r="G84" s="497"/>
      <c r="H84" s="497"/>
      <c r="I84" s="19"/>
      <c r="J84" s="19"/>
      <c r="K84" s="19"/>
      <c r="L84" s="12"/>
      <c r="M84" s="12"/>
      <c r="N84" s="12"/>
      <c r="O84" s="12"/>
      <c r="P84" s="12"/>
      <c r="Q84" s="12"/>
      <c r="R84" s="12"/>
      <c r="S84" s="12"/>
      <c r="T84" s="12"/>
      <c r="U84" s="12"/>
      <c r="V84" s="12"/>
    </row>
    <row r="85" spans="1:22" ht="16.5" customHeight="1" x14ac:dyDescent="0.2">
      <c r="A85" s="300">
        <v>4</v>
      </c>
      <c r="B85" s="305" t="s">
        <v>394</v>
      </c>
      <c r="C85" s="283"/>
      <c r="D85" s="302">
        <v>0.1</v>
      </c>
      <c r="E85" s="316"/>
      <c r="F85" s="304">
        <v>3</v>
      </c>
      <c r="G85" s="497"/>
      <c r="H85" s="497"/>
      <c r="I85" s="19"/>
      <c r="J85" s="19"/>
      <c r="K85" s="19"/>
      <c r="L85" s="12"/>
      <c r="M85" s="12"/>
      <c r="N85" s="12"/>
      <c r="O85" s="12"/>
      <c r="P85" s="12"/>
      <c r="Q85" s="12"/>
      <c r="R85" s="12"/>
      <c r="S85" s="12"/>
      <c r="T85" s="12"/>
      <c r="U85" s="12"/>
      <c r="V85" s="12"/>
    </row>
    <row r="86" spans="1:22" ht="15" customHeight="1" x14ac:dyDescent="0.2">
      <c r="A86" s="300">
        <v>5</v>
      </c>
      <c r="B86" s="305" t="s">
        <v>373</v>
      </c>
      <c r="C86" s="283"/>
      <c r="D86" s="302">
        <v>0.05</v>
      </c>
      <c r="E86" s="316"/>
      <c r="F86" s="304">
        <v>3</v>
      </c>
      <c r="G86" s="497"/>
      <c r="H86" s="497"/>
      <c r="I86" s="19"/>
      <c r="J86" s="19"/>
      <c r="K86" s="19"/>
      <c r="L86" s="12"/>
      <c r="M86" s="12"/>
      <c r="N86" s="12"/>
      <c r="O86" s="12"/>
      <c r="P86" s="12"/>
      <c r="Q86" s="12"/>
      <c r="R86" s="12"/>
      <c r="S86" s="12"/>
      <c r="T86" s="12"/>
      <c r="U86" s="12"/>
      <c r="V86" s="12"/>
    </row>
    <row r="87" spans="1:22" ht="16" x14ac:dyDescent="0.2">
      <c r="A87" s="300">
        <v>6</v>
      </c>
      <c r="B87" s="305" t="s">
        <v>366</v>
      </c>
      <c r="C87" s="283"/>
      <c r="D87" s="302">
        <v>0.05</v>
      </c>
      <c r="E87" s="316"/>
      <c r="F87" s="304">
        <v>2</v>
      </c>
      <c r="G87" s="497"/>
      <c r="H87" s="497"/>
      <c r="I87" s="19"/>
      <c r="J87" s="19"/>
      <c r="K87" s="19"/>
      <c r="L87" s="12"/>
      <c r="M87" s="12"/>
      <c r="N87" s="12"/>
      <c r="O87" s="12"/>
      <c r="P87" s="12"/>
      <c r="Q87" s="12"/>
      <c r="R87" s="12"/>
      <c r="S87" s="12"/>
      <c r="T87" s="12"/>
      <c r="U87" s="12"/>
      <c r="V87" s="12"/>
    </row>
    <row r="88" spans="1:22" ht="28" x14ac:dyDescent="0.2">
      <c r="A88" s="300">
        <v>7</v>
      </c>
      <c r="B88" s="305" t="s">
        <v>375</v>
      </c>
      <c r="C88" s="283"/>
      <c r="D88" s="302">
        <v>0.05</v>
      </c>
      <c r="E88" s="316"/>
      <c r="F88" s="304">
        <v>2</v>
      </c>
      <c r="G88" s="497"/>
      <c r="H88" s="497"/>
      <c r="I88" s="19"/>
      <c r="J88" s="19"/>
      <c r="K88" s="19"/>
      <c r="L88" s="12"/>
      <c r="M88" s="12"/>
      <c r="N88" s="12"/>
      <c r="O88" s="12"/>
      <c r="P88" s="12"/>
      <c r="Q88" s="12"/>
      <c r="R88" s="12"/>
      <c r="S88" s="12"/>
      <c r="T88" s="12"/>
      <c r="U88" s="12"/>
      <c r="V88" s="12"/>
    </row>
    <row r="89" spans="1:22" ht="32.25" customHeight="1" x14ac:dyDescent="0.2">
      <c r="A89" s="300">
        <v>8</v>
      </c>
      <c r="B89" s="305" t="s">
        <v>377</v>
      </c>
      <c r="C89" s="283"/>
      <c r="D89" s="302">
        <v>0.05</v>
      </c>
      <c r="E89" s="316"/>
      <c r="F89" s="304">
        <v>2</v>
      </c>
      <c r="G89" s="497"/>
      <c r="H89" s="497"/>
      <c r="I89" s="19"/>
      <c r="J89" s="19"/>
      <c r="K89" s="19"/>
      <c r="L89" s="12"/>
      <c r="M89" s="12"/>
      <c r="N89" s="12"/>
      <c r="O89" s="12"/>
      <c r="P89" s="12"/>
      <c r="Q89" s="12"/>
      <c r="R89" s="12"/>
      <c r="S89" s="12"/>
      <c r="T89" s="12"/>
      <c r="U89" s="12"/>
      <c r="V89" s="12"/>
    </row>
    <row r="90" spans="1:22" ht="16" x14ac:dyDescent="0.2">
      <c r="A90" s="300">
        <v>9</v>
      </c>
      <c r="B90" s="305" t="s">
        <v>379</v>
      </c>
      <c r="C90" s="283"/>
      <c r="D90" s="302">
        <v>0.05</v>
      </c>
      <c r="E90" s="316"/>
      <c r="F90" s="304">
        <v>2</v>
      </c>
      <c r="G90" s="497"/>
      <c r="H90" s="497"/>
      <c r="I90" s="19"/>
      <c r="J90" s="19"/>
      <c r="K90" s="19"/>
      <c r="L90" s="12"/>
      <c r="M90" s="12"/>
      <c r="N90" s="12"/>
      <c r="O90" s="12"/>
      <c r="P90" s="12"/>
      <c r="Q90" s="12"/>
      <c r="R90" s="12"/>
      <c r="S90" s="12"/>
      <c r="T90" s="12"/>
      <c r="U90" s="12"/>
      <c r="V90" s="12"/>
    </row>
    <row r="91" spans="1:22" ht="29" thickBot="1" x14ac:dyDescent="0.25">
      <c r="A91" s="306">
        <v>10</v>
      </c>
      <c r="B91" s="305" t="s">
        <v>395</v>
      </c>
      <c r="C91" s="283"/>
      <c r="D91" s="302">
        <v>0.05</v>
      </c>
      <c r="E91" s="316"/>
      <c r="F91" s="308">
        <v>2</v>
      </c>
      <c r="G91" s="497"/>
      <c r="H91" s="497"/>
      <c r="I91" s="19"/>
      <c r="J91" s="19"/>
      <c r="K91" s="19"/>
      <c r="L91" s="12"/>
      <c r="M91" s="12"/>
      <c r="N91" s="12"/>
      <c r="O91" s="12"/>
      <c r="P91" s="12"/>
      <c r="Q91" s="12"/>
      <c r="R91" s="12"/>
      <c r="S91" s="12"/>
      <c r="T91" s="12"/>
      <c r="U91" s="12"/>
      <c r="V91" s="12"/>
    </row>
    <row r="92" spans="1:22" ht="17" thickBot="1" x14ac:dyDescent="0.25">
      <c r="A92" s="497"/>
      <c r="B92" s="497"/>
      <c r="C92" s="497"/>
      <c r="D92" s="497"/>
      <c r="E92" s="497"/>
      <c r="F92" s="497"/>
      <c r="G92" s="497"/>
      <c r="H92" s="497"/>
      <c r="I92" s="19"/>
      <c r="J92" s="19"/>
      <c r="K92" s="19"/>
      <c r="L92" s="12"/>
      <c r="M92" s="12"/>
      <c r="N92" s="12"/>
      <c r="O92" s="12"/>
      <c r="P92" s="12"/>
      <c r="Q92" s="12"/>
      <c r="R92" s="12"/>
      <c r="S92" s="12"/>
      <c r="T92" s="12"/>
      <c r="U92" s="12"/>
      <c r="V92" s="12"/>
    </row>
    <row r="93" spans="1:22" ht="17" thickBot="1" x14ac:dyDescent="0.25">
      <c r="A93" s="497"/>
      <c r="B93" s="312" t="s">
        <v>12</v>
      </c>
      <c r="C93" s="497"/>
      <c r="D93" s="313">
        <f>SUM(D70:D79)+SUM(D82:D91)</f>
        <v>2</v>
      </c>
      <c r="E93" s="497"/>
      <c r="F93" s="497"/>
      <c r="G93" s="497"/>
      <c r="H93" s="497"/>
      <c r="I93" s="19"/>
      <c r="J93" s="19"/>
      <c r="K93" s="19"/>
      <c r="L93" s="12"/>
      <c r="M93" s="12"/>
      <c r="N93" s="12"/>
      <c r="O93" s="12"/>
      <c r="P93" s="12"/>
      <c r="Q93" s="12"/>
      <c r="R93" s="12"/>
      <c r="S93" s="12"/>
      <c r="T93" s="12"/>
      <c r="U93" s="12"/>
      <c r="V93" s="12"/>
    </row>
    <row r="94" spans="1:22" ht="16" x14ac:dyDescent="0.2">
      <c r="A94" s="497"/>
      <c r="B94" s="497"/>
      <c r="C94" s="497"/>
      <c r="D94" s="497"/>
      <c r="E94" s="497"/>
      <c r="F94" s="497"/>
      <c r="G94" s="497"/>
      <c r="H94" s="497"/>
      <c r="I94" s="19"/>
      <c r="J94" s="19"/>
      <c r="K94" s="19"/>
      <c r="L94" s="12"/>
      <c r="M94" s="12"/>
      <c r="N94" s="12"/>
      <c r="O94" s="12"/>
      <c r="P94" s="12"/>
      <c r="Q94" s="12"/>
      <c r="R94" s="12"/>
      <c r="S94" s="12"/>
      <c r="T94" s="12"/>
      <c r="U94" s="12"/>
      <c r="V94" s="12"/>
    </row>
    <row r="95" spans="1:22" ht="16" x14ac:dyDescent="0.2">
      <c r="A95" s="497"/>
      <c r="B95" s="497"/>
      <c r="C95" s="497"/>
      <c r="D95" s="497"/>
      <c r="E95" s="497"/>
      <c r="F95" s="497"/>
      <c r="G95" s="497"/>
      <c r="H95" s="497"/>
      <c r="I95" s="19"/>
      <c r="J95" s="19"/>
      <c r="K95" s="19"/>
      <c r="L95" s="12"/>
      <c r="M95" s="12"/>
      <c r="N95" s="12"/>
      <c r="O95" s="12"/>
      <c r="P95" s="12"/>
      <c r="Q95" s="12"/>
      <c r="R95" s="12"/>
      <c r="S95" s="12"/>
      <c r="T95" s="12"/>
      <c r="U95" s="12"/>
      <c r="V95" s="12"/>
    </row>
    <row r="96" spans="1:22" ht="17" thickBot="1" x14ac:dyDescent="0.25">
      <c r="A96" s="497"/>
      <c r="B96" s="497"/>
      <c r="C96" s="497"/>
      <c r="D96" s="497"/>
      <c r="E96" s="497"/>
      <c r="F96" s="497"/>
      <c r="G96" s="497"/>
      <c r="H96" s="497"/>
      <c r="I96" s="19"/>
      <c r="J96" s="19"/>
      <c r="K96" s="19"/>
      <c r="L96" s="12"/>
      <c r="M96" s="12"/>
      <c r="N96" s="12"/>
      <c r="O96" s="12"/>
      <c r="P96" s="12"/>
      <c r="Q96" s="12"/>
      <c r="R96" s="12"/>
      <c r="S96" s="12"/>
      <c r="T96" s="12"/>
      <c r="U96" s="12"/>
      <c r="V96" s="12"/>
    </row>
    <row r="97" spans="1:22" ht="26" thickBot="1" x14ac:dyDescent="0.3">
      <c r="A97" s="19"/>
      <c r="B97" s="530" t="s">
        <v>27</v>
      </c>
      <c r="C97" s="531"/>
      <c r="D97" s="531"/>
      <c r="E97" s="531"/>
      <c r="F97" s="531"/>
      <c r="G97" s="532"/>
      <c r="H97" s="19"/>
      <c r="I97" s="19"/>
      <c r="J97" s="19"/>
      <c r="K97" s="19"/>
      <c r="L97" s="12"/>
      <c r="M97" s="12"/>
      <c r="N97" s="12"/>
      <c r="O97" s="12"/>
      <c r="P97" s="12"/>
      <c r="Q97" s="12"/>
      <c r="R97" s="12"/>
      <c r="S97" s="12"/>
      <c r="T97" s="12"/>
      <c r="U97" s="12"/>
      <c r="V97" s="12"/>
    </row>
    <row r="98" spans="1:22" ht="17" thickBot="1" x14ac:dyDescent="0.25">
      <c r="A98" s="19"/>
      <c r="B98" s="19"/>
      <c r="C98" s="19"/>
      <c r="D98" s="19"/>
      <c r="E98" s="19"/>
      <c r="F98" s="19"/>
      <c r="G98" s="19"/>
      <c r="H98" s="19"/>
      <c r="I98" s="19"/>
      <c r="J98" s="19"/>
      <c r="K98" s="19"/>
      <c r="L98" s="12"/>
      <c r="M98" s="12"/>
      <c r="N98" s="12"/>
      <c r="O98" s="12"/>
      <c r="P98" s="12"/>
      <c r="Q98" s="12"/>
      <c r="R98" s="12"/>
      <c r="S98" s="12"/>
      <c r="T98" s="12"/>
      <c r="U98" s="12"/>
      <c r="V98" s="12"/>
    </row>
    <row r="99" spans="1:22" ht="92.25" customHeight="1" thickBot="1" x14ac:dyDescent="0.25">
      <c r="A99" s="278">
        <v>1</v>
      </c>
      <c r="B99" s="533" t="s">
        <v>319</v>
      </c>
      <c r="C99" s="534"/>
      <c r="D99" s="534"/>
      <c r="E99" s="534"/>
      <c r="F99" s="534"/>
      <c r="G99" s="535"/>
      <c r="H99" s="19"/>
      <c r="I99" s="19"/>
      <c r="J99" s="19"/>
      <c r="K99" s="19"/>
      <c r="L99" s="12"/>
      <c r="M99" s="12"/>
      <c r="N99" s="12"/>
      <c r="O99" s="12"/>
      <c r="P99" s="12"/>
      <c r="Q99" s="12"/>
      <c r="R99" s="12"/>
      <c r="S99" s="12"/>
      <c r="T99" s="12"/>
      <c r="U99" s="12"/>
      <c r="V99" s="12"/>
    </row>
    <row r="100" spans="1:22" ht="17" thickBot="1" x14ac:dyDescent="0.25">
      <c r="A100" s="497"/>
      <c r="B100" s="322"/>
      <c r="C100" s="497"/>
      <c r="D100" s="497"/>
      <c r="E100" s="497"/>
      <c r="F100" s="497"/>
      <c r="G100" s="497"/>
      <c r="H100" s="19"/>
      <c r="I100" s="19"/>
      <c r="J100" s="19"/>
      <c r="K100" s="19"/>
      <c r="L100" s="12"/>
      <c r="M100" s="12"/>
      <c r="N100" s="12"/>
      <c r="O100" s="12"/>
      <c r="P100" s="12"/>
      <c r="Q100" s="12"/>
      <c r="R100" s="12"/>
      <c r="S100" s="12"/>
      <c r="T100" s="12"/>
      <c r="U100" s="12"/>
      <c r="V100" s="12"/>
    </row>
    <row r="101" spans="1:22" ht="48.75" customHeight="1" thickBot="1" x14ac:dyDescent="0.25">
      <c r="A101" s="278">
        <v>2</v>
      </c>
      <c r="B101" s="536" t="s">
        <v>316</v>
      </c>
      <c r="C101" s="537"/>
      <c r="D101" s="537"/>
      <c r="E101" s="537"/>
      <c r="F101" s="537"/>
      <c r="G101" s="538"/>
      <c r="H101" s="19"/>
      <c r="I101" s="19"/>
      <c r="J101" s="19"/>
      <c r="K101" s="19"/>
      <c r="L101" s="12"/>
      <c r="M101" s="12"/>
      <c r="N101" s="12"/>
      <c r="O101" s="12"/>
      <c r="P101" s="12"/>
      <c r="Q101" s="12"/>
      <c r="R101" s="12"/>
      <c r="S101" s="12"/>
      <c r="T101" s="12"/>
      <c r="U101" s="12"/>
      <c r="V101" s="12"/>
    </row>
    <row r="102" spans="1:22" ht="17" thickBot="1" x14ac:dyDescent="0.25">
      <c r="A102" s="497"/>
      <c r="B102" s="322"/>
      <c r="C102" s="497"/>
      <c r="D102" s="497"/>
      <c r="E102" s="497"/>
      <c r="F102" s="497"/>
      <c r="G102" s="497"/>
      <c r="H102" s="19"/>
      <c r="I102" s="19"/>
      <c r="J102" s="19"/>
      <c r="K102" s="19"/>
      <c r="L102" s="12"/>
      <c r="M102" s="12"/>
      <c r="N102" s="12"/>
      <c r="O102" s="12"/>
      <c r="P102" s="12"/>
      <c r="Q102" s="12"/>
      <c r="R102" s="12"/>
      <c r="S102" s="12"/>
      <c r="T102" s="12"/>
      <c r="U102" s="12"/>
      <c r="V102" s="12"/>
    </row>
    <row r="103" spans="1:22" ht="18" customHeight="1" thickBot="1" x14ac:dyDescent="0.25">
      <c r="A103" s="278">
        <v>3</v>
      </c>
      <c r="B103" s="536" t="s">
        <v>26</v>
      </c>
      <c r="C103" s="537"/>
      <c r="D103" s="537"/>
      <c r="E103" s="537"/>
      <c r="F103" s="537"/>
      <c r="G103" s="538"/>
      <c r="H103" s="19"/>
      <c r="I103" s="19"/>
      <c r="J103" s="19"/>
      <c r="K103" s="19"/>
      <c r="L103" s="12"/>
      <c r="M103" s="12"/>
      <c r="N103" s="12"/>
      <c r="O103" s="12"/>
      <c r="P103" s="12"/>
      <c r="Q103" s="12"/>
      <c r="R103" s="12"/>
      <c r="S103" s="12"/>
      <c r="T103" s="12"/>
      <c r="U103" s="12"/>
      <c r="V103" s="12"/>
    </row>
    <row r="104" spans="1:22" ht="17" thickBot="1" x14ac:dyDescent="0.25">
      <c r="A104" s="497"/>
      <c r="B104" s="277"/>
      <c r="C104" s="497"/>
      <c r="D104" s="497"/>
      <c r="E104" s="497"/>
      <c r="F104" s="497"/>
      <c r="G104" s="497"/>
      <c r="H104" s="19"/>
      <c r="I104" s="19"/>
      <c r="J104" s="19"/>
      <c r="K104" s="19"/>
      <c r="L104" s="12"/>
      <c r="M104" s="12"/>
      <c r="N104" s="12"/>
      <c r="O104" s="12"/>
      <c r="P104" s="12"/>
      <c r="Q104" s="12"/>
      <c r="R104" s="12"/>
      <c r="S104" s="12"/>
      <c r="T104" s="12"/>
      <c r="U104" s="12"/>
      <c r="V104" s="12"/>
    </row>
    <row r="105" spans="1:22" ht="48" customHeight="1" thickBot="1" x14ac:dyDescent="0.25">
      <c r="A105" s="278">
        <v>4</v>
      </c>
      <c r="B105" s="539" t="s">
        <v>320</v>
      </c>
      <c r="C105" s="540"/>
      <c r="D105" s="540"/>
      <c r="E105" s="540"/>
      <c r="F105" s="540"/>
      <c r="G105" s="541"/>
      <c r="H105" s="19"/>
      <c r="I105" s="19"/>
      <c r="J105" s="19"/>
      <c r="K105" s="19"/>
      <c r="L105" s="12"/>
      <c r="M105" s="12"/>
      <c r="N105" s="12"/>
      <c r="O105" s="12"/>
      <c r="P105" s="12"/>
      <c r="Q105" s="12"/>
      <c r="R105" s="12"/>
      <c r="S105" s="12"/>
      <c r="T105" s="12"/>
      <c r="U105" s="12"/>
      <c r="V105" s="12"/>
    </row>
    <row r="106" spans="1:22" ht="16" x14ac:dyDescent="0.2">
      <c r="A106" s="497"/>
      <c r="B106" s="497"/>
      <c r="C106" s="497"/>
      <c r="D106" s="497"/>
      <c r="E106" s="497"/>
      <c r="F106" s="497"/>
      <c r="G106" s="497"/>
      <c r="H106" s="497"/>
      <c r="I106" s="497"/>
      <c r="J106" s="497"/>
      <c r="K106" s="19"/>
      <c r="L106" s="12"/>
      <c r="M106" s="12"/>
      <c r="N106" s="12"/>
      <c r="O106" s="12"/>
      <c r="P106" s="12"/>
      <c r="Q106" s="12"/>
      <c r="R106" s="12"/>
      <c r="S106" s="12"/>
      <c r="T106" s="12"/>
      <c r="U106" s="12"/>
      <c r="V106" s="12"/>
    </row>
    <row r="107" spans="1:22" ht="16" x14ac:dyDescent="0.2">
      <c r="A107" s="497"/>
      <c r="B107" s="296" t="s">
        <v>5</v>
      </c>
      <c r="C107" s="497"/>
      <c r="D107" s="497"/>
      <c r="E107" s="497"/>
      <c r="F107" s="497"/>
      <c r="G107" s="497"/>
      <c r="H107" s="497"/>
      <c r="I107" s="497"/>
      <c r="J107" s="497"/>
      <c r="K107" s="19"/>
      <c r="L107" s="12"/>
      <c r="M107" s="12"/>
      <c r="N107" s="12"/>
      <c r="O107" s="12"/>
      <c r="P107" s="12"/>
      <c r="Q107" s="12"/>
      <c r="R107" s="12"/>
      <c r="S107" s="12"/>
      <c r="T107" s="12"/>
      <c r="U107" s="12"/>
      <c r="V107" s="12"/>
    </row>
    <row r="108" spans="1:22" ht="16" x14ac:dyDescent="0.2">
      <c r="A108" s="497"/>
      <c r="B108" s="296" t="s">
        <v>6</v>
      </c>
      <c r="C108" s="497"/>
      <c r="D108" s="497"/>
      <c r="E108" s="497"/>
      <c r="F108" s="497"/>
      <c r="G108" s="497"/>
      <c r="H108" s="497"/>
      <c r="I108" s="497"/>
      <c r="J108" s="497"/>
      <c r="K108" s="19"/>
      <c r="L108" s="12"/>
      <c r="M108" s="12"/>
      <c r="N108" s="12"/>
      <c r="O108" s="12"/>
      <c r="P108" s="12"/>
      <c r="Q108" s="12"/>
      <c r="R108" s="12"/>
      <c r="S108" s="12"/>
      <c r="T108" s="12"/>
      <c r="U108" s="12"/>
      <c r="V108" s="12"/>
    </row>
    <row r="109" spans="1:22" ht="16" x14ac:dyDescent="0.2">
      <c r="A109" s="497"/>
      <c r="B109" s="296" t="s">
        <v>7</v>
      </c>
      <c r="C109" s="497"/>
      <c r="D109" s="497"/>
      <c r="E109" s="497"/>
      <c r="F109" s="497"/>
      <c r="G109" s="497"/>
      <c r="H109" s="497"/>
      <c r="I109" s="497"/>
      <c r="J109" s="497"/>
      <c r="K109" s="19"/>
      <c r="L109" s="12"/>
      <c r="M109" s="12"/>
      <c r="N109" s="12"/>
      <c r="O109" s="12"/>
      <c r="P109" s="12"/>
      <c r="Q109" s="12"/>
      <c r="R109" s="12"/>
      <c r="S109" s="12"/>
      <c r="T109" s="12"/>
      <c r="U109" s="12"/>
      <c r="V109" s="12"/>
    </row>
    <row r="110" spans="1:22" ht="15.75" customHeight="1" x14ac:dyDescent="0.2">
      <c r="A110" s="497"/>
      <c r="B110" s="296" t="s">
        <v>8</v>
      </c>
      <c r="C110" s="497"/>
      <c r="D110" s="497"/>
      <c r="E110" s="497"/>
      <c r="F110" s="497"/>
      <c r="G110" s="497"/>
      <c r="H110" s="497"/>
      <c r="I110" s="497"/>
      <c r="J110" s="497"/>
      <c r="K110" s="19"/>
      <c r="L110" s="12"/>
      <c r="M110" s="12"/>
      <c r="N110" s="12"/>
      <c r="O110" s="12"/>
      <c r="P110" s="12"/>
      <c r="Q110" s="12"/>
      <c r="R110" s="12"/>
      <c r="S110" s="12"/>
      <c r="T110" s="12"/>
      <c r="U110" s="12"/>
      <c r="V110" s="12"/>
    </row>
    <row r="111" spans="1:22" ht="16.5" customHeight="1" thickBot="1" x14ac:dyDescent="0.25">
      <c r="A111" s="497"/>
      <c r="B111" s="283"/>
      <c r="C111" s="283"/>
      <c r="D111" s="283"/>
      <c r="E111" s="283"/>
      <c r="F111" s="283"/>
      <c r="G111" s="283"/>
      <c r="H111" s="283"/>
      <c r="I111" s="283"/>
      <c r="J111" s="283"/>
      <c r="K111" s="19"/>
      <c r="L111" s="12"/>
      <c r="M111" s="12"/>
      <c r="N111" s="12"/>
      <c r="O111" s="12"/>
      <c r="P111" s="12"/>
      <c r="Q111" s="12"/>
      <c r="R111" s="12"/>
      <c r="S111" s="12"/>
      <c r="T111" s="12"/>
      <c r="U111" s="12"/>
      <c r="V111" s="12"/>
    </row>
    <row r="112" spans="1:22" ht="34.5" customHeight="1" thickBot="1" x14ac:dyDescent="0.25">
      <c r="A112" s="497"/>
      <c r="B112" s="323" t="s">
        <v>34</v>
      </c>
      <c r="C112" s="497"/>
      <c r="D112" s="324" t="s">
        <v>9</v>
      </c>
      <c r="E112" s="316"/>
      <c r="F112" s="325" t="s">
        <v>396</v>
      </c>
      <c r="G112" s="326"/>
      <c r="H112" s="325" t="s">
        <v>397</v>
      </c>
      <c r="I112" s="326"/>
      <c r="J112" s="325" t="s">
        <v>398</v>
      </c>
      <c r="K112" s="19"/>
      <c r="L112" s="12"/>
      <c r="M112" s="12"/>
      <c r="N112" s="12"/>
      <c r="O112" s="12"/>
      <c r="P112" s="12"/>
      <c r="Q112" s="12"/>
      <c r="R112" s="12"/>
      <c r="S112" s="12"/>
      <c r="T112" s="12"/>
      <c r="U112" s="12"/>
      <c r="V112" s="12"/>
    </row>
    <row r="113" spans="1:22" ht="17" thickBot="1" x14ac:dyDescent="0.25">
      <c r="A113" s="497"/>
      <c r="B113" s="283"/>
      <c r="C113" s="497"/>
      <c r="D113" s="283"/>
      <c r="E113" s="283"/>
      <c r="F113" s="527" t="s">
        <v>35</v>
      </c>
      <c r="G113" s="528"/>
      <c r="H113" s="528"/>
      <c r="I113" s="528"/>
      <c r="J113" s="529"/>
      <c r="K113" s="19"/>
      <c r="L113" s="12"/>
      <c r="M113" s="12"/>
      <c r="N113" s="12"/>
      <c r="O113" s="12"/>
      <c r="P113" s="12"/>
      <c r="Q113" s="12"/>
      <c r="R113" s="12"/>
      <c r="S113" s="12"/>
      <c r="T113" s="12"/>
      <c r="U113" s="12"/>
      <c r="V113" s="12"/>
    </row>
    <row r="114" spans="1:22" ht="16" x14ac:dyDescent="0.2">
      <c r="A114" s="497"/>
      <c r="B114" s="327" t="s">
        <v>28</v>
      </c>
      <c r="C114" s="497"/>
      <c r="D114" s="302">
        <v>0.03</v>
      </c>
      <c r="E114" s="498"/>
      <c r="F114" s="328">
        <v>4</v>
      </c>
      <c r="G114" s="498"/>
      <c r="H114" s="328">
        <v>3</v>
      </c>
      <c r="I114" s="498"/>
      <c r="J114" s="328">
        <v>2</v>
      </c>
      <c r="K114" s="19"/>
      <c r="L114" s="12"/>
      <c r="M114" s="12"/>
      <c r="N114" s="12"/>
      <c r="O114" s="12"/>
      <c r="P114" s="12"/>
      <c r="Q114" s="12"/>
      <c r="R114" s="12"/>
      <c r="S114" s="12"/>
      <c r="T114" s="12"/>
      <c r="U114" s="12"/>
      <c r="V114" s="12"/>
    </row>
    <row r="115" spans="1:22" ht="16" x14ac:dyDescent="0.2">
      <c r="A115" s="497"/>
      <c r="B115" s="329" t="s">
        <v>404</v>
      </c>
      <c r="C115" s="497"/>
      <c r="D115" s="302">
        <v>0.08</v>
      </c>
      <c r="E115" s="498"/>
      <c r="F115" s="330">
        <v>2</v>
      </c>
      <c r="G115" s="498"/>
      <c r="H115" s="330">
        <v>3</v>
      </c>
      <c r="I115" s="498"/>
      <c r="J115" s="330">
        <v>4</v>
      </c>
      <c r="K115" s="19"/>
      <c r="L115" s="12"/>
      <c r="M115" s="12"/>
      <c r="N115" s="12"/>
      <c r="O115" s="12"/>
      <c r="P115" s="12"/>
      <c r="Q115" s="12"/>
      <c r="R115" s="12"/>
      <c r="S115" s="12"/>
      <c r="T115" s="12"/>
      <c r="U115" s="12"/>
      <c r="V115" s="12"/>
    </row>
    <row r="116" spans="1:22" ht="16" x14ac:dyDescent="0.2">
      <c r="A116" s="497"/>
      <c r="B116" s="329" t="s">
        <v>401</v>
      </c>
      <c r="C116" s="497"/>
      <c r="D116" s="302">
        <v>0.1</v>
      </c>
      <c r="E116" s="498"/>
      <c r="F116" s="330">
        <v>4</v>
      </c>
      <c r="G116" s="498"/>
      <c r="H116" s="330">
        <v>2</v>
      </c>
      <c r="I116" s="498"/>
      <c r="J116" s="330">
        <v>3</v>
      </c>
      <c r="K116" s="19"/>
      <c r="L116" s="12"/>
      <c r="M116" s="12"/>
      <c r="N116" s="12"/>
      <c r="O116" s="12"/>
      <c r="P116" s="12"/>
      <c r="Q116" s="12"/>
      <c r="R116" s="12"/>
      <c r="S116" s="12"/>
      <c r="T116" s="12"/>
      <c r="U116" s="12"/>
      <c r="V116" s="12"/>
    </row>
    <row r="117" spans="1:22" ht="16" x14ac:dyDescent="0.2">
      <c r="A117" s="497"/>
      <c r="B117" s="329" t="s">
        <v>403</v>
      </c>
      <c r="C117" s="497"/>
      <c r="D117" s="302">
        <v>0.08</v>
      </c>
      <c r="E117" s="498"/>
      <c r="F117" s="330">
        <v>4</v>
      </c>
      <c r="G117" s="498"/>
      <c r="H117" s="330">
        <v>3</v>
      </c>
      <c r="I117" s="498"/>
      <c r="J117" s="330">
        <v>2</v>
      </c>
      <c r="K117" s="19"/>
      <c r="L117" s="12"/>
      <c r="M117" s="12"/>
      <c r="N117" s="12"/>
      <c r="O117" s="12"/>
      <c r="P117" s="12"/>
      <c r="Q117" s="12"/>
      <c r="R117" s="12"/>
      <c r="S117" s="12"/>
      <c r="T117" s="12"/>
      <c r="U117" s="12"/>
      <c r="V117" s="12"/>
    </row>
    <row r="118" spans="1:22" ht="16" x14ac:dyDescent="0.2">
      <c r="A118" s="497"/>
      <c r="B118" s="329" t="s">
        <v>402</v>
      </c>
      <c r="C118" s="497"/>
      <c r="D118" s="302">
        <v>0.1</v>
      </c>
      <c r="E118" s="498"/>
      <c r="F118" s="330">
        <v>3</v>
      </c>
      <c r="G118" s="498"/>
      <c r="H118" s="330">
        <v>2</v>
      </c>
      <c r="I118" s="498"/>
      <c r="J118" s="330">
        <v>4</v>
      </c>
      <c r="K118" s="19"/>
      <c r="L118" s="12"/>
      <c r="M118" s="12"/>
      <c r="N118" s="12"/>
      <c r="O118" s="12"/>
      <c r="P118" s="12"/>
      <c r="Q118" s="12"/>
      <c r="R118" s="12"/>
      <c r="S118" s="12"/>
      <c r="T118" s="12"/>
      <c r="U118" s="12"/>
      <c r="V118" s="12"/>
    </row>
    <row r="119" spans="1:22" ht="16" x14ac:dyDescent="0.2">
      <c r="A119" s="497"/>
      <c r="B119" s="329" t="s">
        <v>29</v>
      </c>
      <c r="C119" s="497"/>
      <c r="D119" s="302">
        <v>0.05</v>
      </c>
      <c r="E119" s="498"/>
      <c r="F119" s="330">
        <v>2</v>
      </c>
      <c r="G119" s="498"/>
      <c r="H119" s="330">
        <v>3</v>
      </c>
      <c r="I119" s="498"/>
      <c r="J119" s="330">
        <v>1</v>
      </c>
      <c r="K119" s="19"/>
      <c r="L119" s="12"/>
      <c r="M119" s="12"/>
      <c r="N119" s="12"/>
      <c r="O119" s="12"/>
      <c r="P119" s="12"/>
      <c r="Q119" s="12"/>
      <c r="R119" s="12"/>
      <c r="S119" s="12"/>
      <c r="T119" s="12"/>
      <c r="U119" s="12"/>
      <c r="V119" s="12"/>
    </row>
    <row r="120" spans="1:22" ht="16" x14ac:dyDescent="0.2">
      <c r="A120" s="497"/>
      <c r="B120" s="329" t="s">
        <v>30</v>
      </c>
      <c r="C120" s="497"/>
      <c r="D120" s="302">
        <v>0.15</v>
      </c>
      <c r="E120" s="498"/>
      <c r="F120" s="330">
        <v>2</v>
      </c>
      <c r="G120" s="498"/>
      <c r="H120" s="330">
        <v>3</v>
      </c>
      <c r="I120" s="498"/>
      <c r="J120" s="330">
        <v>1</v>
      </c>
      <c r="K120" s="19"/>
      <c r="L120" s="12"/>
      <c r="M120" s="12"/>
      <c r="N120" s="12"/>
      <c r="O120" s="12"/>
      <c r="P120" s="12"/>
      <c r="Q120" s="12"/>
      <c r="R120" s="12"/>
      <c r="S120" s="12"/>
      <c r="T120" s="12"/>
      <c r="U120" s="12"/>
      <c r="V120" s="12"/>
    </row>
    <row r="121" spans="1:22" ht="16" x14ac:dyDescent="0.2">
      <c r="A121" s="497"/>
      <c r="B121" s="329" t="s">
        <v>31</v>
      </c>
      <c r="C121" s="497"/>
      <c r="D121" s="302">
        <v>0.08</v>
      </c>
      <c r="E121" s="498"/>
      <c r="F121" s="330">
        <v>4</v>
      </c>
      <c r="G121" s="498"/>
      <c r="H121" s="330">
        <v>2</v>
      </c>
      <c r="I121" s="498"/>
      <c r="J121" s="330">
        <v>3</v>
      </c>
      <c r="K121" s="19"/>
      <c r="L121" s="12"/>
      <c r="M121" s="12"/>
      <c r="N121" s="12"/>
      <c r="O121" s="12"/>
      <c r="P121" s="12"/>
      <c r="Q121" s="12"/>
      <c r="R121" s="12"/>
      <c r="S121" s="12"/>
      <c r="T121" s="12"/>
      <c r="U121" s="12"/>
      <c r="V121" s="12"/>
    </row>
    <row r="122" spans="1:22" ht="16" x14ac:dyDescent="0.2">
      <c r="A122" s="497"/>
      <c r="B122" s="329" t="s">
        <v>32</v>
      </c>
      <c r="C122" s="497"/>
      <c r="D122" s="302">
        <v>0.08</v>
      </c>
      <c r="E122" s="498"/>
      <c r="F122" s="330">
        <v>4</v>
      </c>
      <c r="G122" s="498"/>
      <c r="H122" s="330">
        <v>3</v>
      </c>
      <c r="I122" s="498"/>
      <c r="J122" s="330">
        <v>2</v>
      </c>
      <c r="K122" s="19"/>
      <c r="L122" s="12"/>
      <c r="M122" s="12"/>
      <c r="N122" s="12"/>
      <c r="O122" s="12"/>
      <c r="P122" s="12"/>
      <c r="Q122" s="12"/>
      <c r="R122" s="12"/>
      <c r="S122" s="12"/>
      <c r="T122" s="12"/>
      <c r="U122" s="12"/>
      <c r="V122" s="12"/>
    </row>
    <row r="123" spans="1:22" ht="16" x14ac:dyDescent="0.2">
      <c r="A123" s="497"/>
      <c r="B123" s="329" t="s">
        <v>399</v>
      </c>
      <c r="C123" s="497"/>
      <c r="D123" s="302">
        <v>0.1</v>
      </c>
      <c r="E123" s="498"/>
      <c r="F123" s="330">
        <v>4</v>
      </c>
      <c r="G123" s="498"/>
      <c r="H123" s="330">
        <v>2</v>
      </c>
      <c r="I123" s="498"/>
      <c r="J123" s="330">
        <v>3</v>
      </c>
      <c r="K123" s="19"/>
      <c r="L123" s="12"/>
      <c r="M123" s="12"/>
      <c r="N123" s="12"/>
      <c r="O123" s="12"/>
      <c r="P123" s="12"/>
      <c r="Q123" s="12"/>
      <c r="R123" s="12"/>
      <c r="S123" s="12"/>
      <c r="T123" s="12"/>
      <c r="U123" s="12"/>
      <c r="V123" s="12"/>
    </row>
    <row r="124" spans="1:22" ht="16" x14ac:dyDescent="0.2">
      <c r="A124" s="497"/>
      <c r="B124" s="329" t="s">
        <v>400</v>
      </c>
      <c r="C124" s="497"/>
      <c r="D124" s="302">
        <v>0.05</v>
      </c>
      <c r="E124" s="498"/>
      <c r="F124" s="330">
        <v>3</v>
      </c>
      <c r="G124" s="498"/>
      <c r="H124" s="330">
        <v>2</v>
      </c>
      <c r="I124" s="498"/>
      <c r="J124" s="330">
        <v>4</v>
      </c>
      <c r="K124" s="19"/>
      <c r="L124" s="12"/>
      <c r="M124" s="12"/>
      <c r="N124" s="12"/>
      <c r="O124" s="12"/>
      <c r="P124" s="12"/>
      <c r="Q124" s="12"/>
      <c r="R124" s="12"/>
      <c r="S124" s="12"/>
      <c r="T124" s="12"/>
      <c r="U124" s="12"/>
      <c r="V124" s="12"/>
    </row>
    <row r="125" spans="1:22" ht="17" thickBot="1" x14ac:dyDescent="0.25">
      <c r="A125" s="497"/>
      <c r="B125" s="331" t="s">
        <v>365</v>
      </c>
      <c r="C125" s="497"/>
      <c r="D125" s="332">
        <v>0.1</v>
      </c>
      <c r="E125" s="498"/>
      <c r="F125" s="330">
        <v>2</v>
      </c>
      <c r="G125" s="498"/>
      <c r="H125" s="330">
        <v>3</v>
      </c>
      <c r="I125" s="498"/>
      <c r="J125" s="330">
        <v>4</v>
      </c>
      <c r="K125" s="19"/>
      <c r="L125" s="12"/>
      <c r="M125" s="12"/>
      <c r="N125" s="12"/>
      <c r="O125" s="12"/>
      <c r="P125" s="12"/>
      <c r="Q125" s="12"/>
      <c r="R125" s="12"/>
      <c r="S125" s="12"/>
      <c r="T125" s="12"/>
      <c r="U125" s="12"/>
      <c r="V125" s="12"/>
    </row>
    <row r="126" spans="1:22" ht="17" thickBot="1" x14ac:dyDescent="0.25">
      <c r="A126" s="497"/>
      <c r="B126" s="497"/>
      <c r="C126" s="497"/>
      <c r="D126" s="497"/>
      <c r="E126" s="497"/>
      <c r="F126" s="497"/>
      <c r="G126" s="497"/>
      <c r="H126" s="497"/>
      <c r="I126" s="497"/>
      <c r="J126" s="497"/>
      <c r="K126" s="19"/>
      <c r="L126" s="12"/>
      <c r="M126" s="12"/>
      <c r="N126" s="12"/>
      <c r="O126" s="12"/>
      <c r="P126" s="12"/>
      <c r="Q126" s="12"/>
      <c r="R126" s="12"/>
      <c r="S126" s="12"/>
      <c r="T126" s="12"/>
      <c r="U126" s="12"/>
      <c r="V126" s="12"/>
    </row>
    <row r="127" spans="1:22" ht="17" thickBot="1" x14ac:dyDescent="0.25">
      <c r="A127" s="497"/>
      <c r="B127" s="497"/>
      <c r="C127" s="497"/>
      <c r="D127" s="502">
        <f>SUM(D114:D125)</f>
        <v>0.99999999999999989</v>
      </c>
      <c r="E127" s="497"/>
      <c r="F127" s="497"/>
      <c r="G127" s="497"/>
      <c r="H127" s="497"/>
      <c r="I127" s="497"/>
      <c r="J127" s="497"/>
      <c r="K127" s="19"/>
      <c r="L127" s="12"/>
      <c r="M127" s="12"/>
      <c r="N127" s="12"/>
      <c r="O127" s="12"/>
      <c r="P127" s="12"/>
      <c r="Q127" s="12"/>
      <c r="R127" s="12"/>
      <c r="S127" s="12"/>
      <c r="T127" s="12"/>
      <c r="U127" s="12"/>
      <c r="V127" s="12"/>
    </row>
    <row r="128" spans="1:22" ht="16" x14ac:dyDescent="0.2">
      <c r="A128" s="497"/>
      <c r="B128" s="497"/>
      <c r="C128" s="497"/>
      <c r="D128" s="497"/>
      <c r="E128" s="497"/>
      <c r="F128" s="497"/>
      <c r="G128" s="497"/>
      <c r="H128" s="497"/>
      <c r="I128" s="497"/>
      <c r="J128" s="497"/>
      <c r="K128" s="19"/>
      <c r="L128" s="12"/>
      <c r="M128" s="12"/>
      <c r="N128" s="12"/>
      <c r="O128" s="12"/>
      <c r="P128" s="12"/>
      <c r="Q128" s="12"/>
      <c r="R128" s="12"/>
      <c r="S128" s="12"/>
      <c r="T128" s="12"/>
      <c r="U128" s="12"/>
      <c r="V128" s="12"/>
    </row>
    <row r="129" spans="1:22" ht="16" x14ac:dyDescent="0.2">
      <c r="A129" s="19"/>
      <c r="B129" s="19"/>
      <c r="C129" s="19"/>
      <c r="D129" s="19"/>
      <c r="E129" s="19"/>
      <c r="F129" s="19"/>
      <c r="G129" s="19"/>
      <c r="H129" s="19"/>
      <c r="I129" s="19"/>
      <c r="J129" s="19"/>
      <c r="K129" s="19"/>
      <c r="L129" s="12"/>
      <c r="M129" s="12"/>
      <c r="N129" s="12"/>
      <c r="O129" s="12"/>
      <c r="P129" s="12"/>
      <c r="Q129" s="12"/>
      <c r="R129" s="12"/>
      <c r="S129" s="12"/>
      <c r="T129" s="12"/>
      <c r="U129" s="12"/>
      <c r="V129" s="12"/>
    </row>
    <row r="130" spans="1:22" ht="17" thickBot="1" x14ac:dyDescent="0.25">
      <c r="A130" s="19"/>
      <c r="B130" s="19"/>
      <c r="C130" s="19"/>
      <c r="D130" s="19"/>
      <c r="E130" s="19"/>
      <c r="F130" s="19"/>
      <c r="G130" s="19"/>
      <c r="H130" s="19"/>
      <c r="I130" s="19"/>
      <c r="J130" s="19"/>
      <c r="K130" s="19"/>
      <c r="L130" s="12"/>
      <c r="M130" s="12"/>
      <c r="N130" s="12"/>
      <c r="O130" s="12"/>
      <c r="P130" s="12"/>
      <c r="Q130" s="12"/>
      <c r="R130" s="12"/>
      <c r="S130" s="12"/>
      <c r="T130" s="12"/>
      <c r="U130" s="12"/>
      <c r="V130" s="12"/>
    </row>
    <row r="131" spans="1:22" ht="26" thickBot="1" x14ac:dyDescent="0.3">
      <c r="A131" s="19"/>
      <c r="B131" s="530" t="s">
        <v>44</v>
      </c>
      <c r="C131" s="531"/>
      <c r="D131" s="531"/>
      <c r="E131" s="531"/>
      <c r="F131" s="531"/>
      <c r="G131" s="532"/>
      <c r="H131" s="19"/>
      <c r="I131" s="19"/>
      <c r="J131" s="19"/>
      <c r="K131" s="19"/>
      <c r="L131" s="12"/>
      <c r="M131" s="12"/>
      <c r="N131" s="12"/>
      <c r="O131" s="12"/>
      <c r="P131" s="12"/>
      <c r="Q131" s="12"/>
      <c r="R131" s="12"/>
      <c r="S131" s="12"/>
      <c r="T131" s="12"/>
      <c r="U131" s="12"/>
      <c r="V131" s="12"/>
    </row>
    <row r="132" spans="1:22" ht="17" thickBot="1" x14ac:dyDescent="0.25">
      <c r="A132" s="19"/>
      <c r="B132" s="19"/>
      <c r="C132" s="19"/>
      <c r="D132" s="19"/>
      <c r="E132" s="19"/>
      <c r="F132" s="19"/>
      <c r="G132" s="19"/>
      <c r="H132" s="19"/>
      <c r="I132" s="19"/>
      <c r="J132" s="19"/>
      <c r="K132" s="19"/>
      <c r="L132" s="12"/>
      <c r="M132" s="12"/>
      <c r="N132" s="12"/>
      <c r="O132" s="12"/>
      <c r="P132" s="12"/>
      <c r="Q132" s="12"/>
      <c r="R132" s="12"/>
      <c r="S132" s="12"/>
      <c r="T132" s="12"/>
      <c r="U132" s="12"/>
      <c r="V132" s="12"/>
    </row>
    <row r="133" spans="1:22" ht="93" customHeight="1" thickBot="1" x14ac:dyDescent="0.25">
      <c r="A133" s="278">
        <v>1</v>
      </c>
      <c r="B133" s="341" t="s">
        <v>321</v>
      </c>
      <c r="C133" s="19"/>
      <c r="D133" s="19"/>
      <c r="E133" s="19"/>
      <c r="F133" s="19"/>
      <c r="G133" s="19"/>
      <c r="H133" s="19"/>
      <c r="I133" s="19"/>
      <c r="J133" s="19"/>
      <c r="K133" s="19"/>
      <c r="L133" s="12"/>
      <c r="M133" s="12"/>
      <c r="N133" s="12"/>
      <c r="O133" s="12"/>
      <c r="P133" s="12"/>
      <c r="Q133" s="12"/>
      <c r="R133" s="12"/>
      <c r="S133" s="12"/>
      <c r="T133" s="12"/>
      <c r="U133" s="12"/>
      <c r="V133" s="12"/>
    </row>
    <row r="134" spans="1:22" ht="17" thickBot="1" x14ac:dyDescent="0.25">
      <c r="A134" s="497"/>
      <c r="B134" s="322"/>
      <c r="C134" s="19"/>
      <c r="D134" s="19"/>
      <c r="E134" s="19"/>
      <c r="F134" s="19"/>
      <c r="G134" s="19"/>
      <c r="H134" s="19"/>
      <c r="I134" s="19"/>
      <c r="J134" s="19"/>
      <c r="K134" s="19"/>
      <c r="L134" s="12"/>
      <c r="M134" s="12"/>
      <c r="N134" s="12"/>
      <c r="O134" s="12"/>
      <c r="P134" s="12"/>
      <c r="Q134" s="12"/>
      <c r="R134" s="12"/>
      <c r="S134" s="12"/>
      <c r="T134" s="12"/>
      <c r="U134" s="12"/>
      <c r="V134" s="12"/>
    </row>
    <row r="135" spans="1:22" ht="29" thickBot="1" x14ac:dyDescent="0.25">
      <c r="A135" s="278">
        <v>2</v>
      </c>
      <c r="B135" s="334" t="s">
        <v>242</v>
      </c>
      <c r="C135" s="19"/>
      <c r="D135" s="19"/>
      <c r="E135" s="19"/>
      <c r="F135" s="19"/>
      <c r="G135" s="19"/>
      <c r="H135" s="19"/>
      <c r="I135" s="19"/>
      <c r="J135" s="19"/>
      <c r="K135" s="19"/>
      <c r="L135" s="12"/>
      <c r="M135" s="12"/>
      <c r="N135" s="12"/>
      <c r="O135" s="12"/>
      <c r="P135" s="12"/>
      <c r="Q135" s="12"/>
      <c r="R135" s="12"/>
      <c r="S135" s="12"/>
      <c r="T135" s="12"/>
      <c r="U135" s="12"/>
      <c r="V135" s="12"/>
    </row>
    <row r="136" spans="1:22" ht="17" thickBot="1" x14ac:dyDescent="0.25">
      <c r="A136" s="497"/>
      <c r="B136" s="322"/>
      <c r="C136" s="19"/>
      <c r="D136" s="19"/>
      <c r="E136" s="19"/>
      <c r="F136" s="19"/>
      <c r="G136" s="19"/>
      <c r="H136" s="19"/>
      <c r="I136" s="19"/>
      <c r="J136" s="19"/>
      <c r="K136" s="19"/>
      <c r="L136" s="12"/>
      <c r="M136" s="12"/>
      <c r="N136" s="12"/>
      <c r="O136" s="12"/>
      <c r="P136" s="12"/>
      <c r="Q136" s="12"/>
      <c r="R136" s="12"/>
      <c r="S136" s="12"/>
      <c r="T136" s="12"/>
      <c r="U136" s="12"/>
      <c r="V136" s="12"/>
    </row>
    <row r="137" spans="1:22" ht="99" thickBot="1" x14ac:dyDescent="0.25">
      <c r="A137" s="278">
        <v>3</v>
      </c>
      <c r="B137" s="334" t="s">
        <v>322</v>
      </c>
      <c r="C137" s="19"/>
      <c r="D137" s="19"/>
      <c r="E137" s="19"/>
      <c r="F137" s="19"/>
      <c r="G137" s="19"/>
      <c r="H137" s="19"/>
      <c r="I137" s="19"/>
      <c r="J137" s="19"/>
      <c r="K137" s="19"/>
      <c r="L137" s="12"/>
      <c r="M137" s="12"/>
      <c r="N137" s="12"/>
      <c r="O137" s="12"/>
      <c r="P137" s="12"/>
      <c r="Q137" s="12"/>
      <c r="R137" s="12"/>
      <c r="S137" s="12"/>
      <c r="T137" s="12"/>
      <c r="U137" s="12"/>
      <c r="V137" s="12"/>
    </row>
    <row r="138" spans="1:22" ht="17" thickBot="1" x14ac:dyDescent="0.25">
      <c r="A138" s="19"/>
      <c r="B138" s="4"/>
      <c r="C138" s="19"/>
      <c r="D138" s="19"/>
      <c r="E138" s="19"/>
      <c r="F138" s="19"/>
      <c r="G138" s="19"/>
      <c r="H138" s="19"/>
      <c r="I138" s="19"/>
      <c r="J138" s="19"/>
      <c r="K138" s="19"/>
      <c r="L138" s="12"/>
      <c r="M138" s="12"/>
      <c r="N138" s="12"/>
      <c r="O138" s="12"/>
      <c r="P138" s="12"/>
      <c r="Q138" s="12"/>
      <c r="R138" s="12"/>
      <c r="S138" s="12"/>
      <c r="T138" s="12"/>
      <c r="U138" s="12"/>
      <c r="V138" s="12"/>
    </row>
    <row r="139" spans="1:22" ht="86" thickBot="1" x14ac:dyDescent="0.25">
      <c r="A139" s="278">
        <v>4</v>
      </c>
      <c r="B139" s="333" t="s">
        <v>323</v>
      </c>
      <c r="C139" s="497"/>
      <c r="D139" s="497"/>
      <c r="E139" s="497"/>
      <c r="F139" s="497"/>
      <c r="G139" s="497"/>
      <c r="H139" s="497"/>
      <c r="I139" s="497"/>
      <c r="J139" s="497"/>
      <c r="K139" s="19"/>
      <c r="L139" s="12"/>
      <c r="M139" s="12"/>
      <c r="N139" s="12"/>
      <c r="O139" s="12"/>
      <c r="P139" s="12"/>
      <c r="Q139" s="12"/>
      <c r="R139" s="12"/>
      <c r="S139" s="12"/>
      <c r="T139" s="12"/>
      <c r="U139" s="12"/>
      <c r="V139" s="12"/>
    </row>
    <row r="140" spans="1:22" ht="17" thickBot="1" x14ac:dyDescent="0.25">
      <c r="A140" s="497"/>
      <c r="B140" s="497"/>
      <c r="C140" s="497"/>
      <c r="D140" s="497"/>
      <c r="E140" s="497"/>
      <c r="F140" s="497"/>
      <c r="G140" s="497"/>
      <c r="H140" s="497"/>
      <c r="I140" s="497"/>
      <c r="J140" s="497"/>
      <c r="K140" s="19"/>
      <c r="L140" s="12"/>
      <c r="M140" s="12"/>
      <c r="N140" s="12"/>
      <c r="O140" s="12"/>
      <c r="P140" s="12"/>
      <c r="Q140" s="12"/>
      <c r="R140" s="12"/>
      <c r="S140" s="12"/>
      <c r="T140" s="12"/>
      <c r="U140" s="12"/>
      <c r="V140" s="12"/>
    </row>
    <row r="141" spans="1:22" ht="58" thickBot="1" x14ac:dyDescent="0.25">
      <c r="A141" s="278">
        <v>5</v>
      </c>
      <c r="B141" s="333" t="s">
        <v>317</v>
      </c>
      <c r="C141" s="497"/>
      <c r="D141" s="497"/>
      <c r="E141" s="497"/>
      <c r="F141" s="497"/>
      <c r="G141" s="497"/>
      <c r="H141" s="497"/>
      <c r="I141" s="497"/>
      <c r="J141" s="497"/>
      <c r="K141" s="19"/>
      <c r="L141" s="12"/>
      <c r="M141" s="12"/>
      <c r="N141" s="12"/>
      <c r="O141" s="12"/>
      <c r="P141" s="12"/>
      <c r="Q141" s="12"/>
      <c r="R141" s="12"/>
      <c r="S141" s="12"/>
      <c r="T141" s="12"/>
      <c r="U141" s="12"/>
      <c r="V141" s="12"/>
    </row>
    <row r="142" spans="1:22" ht="17" thickBot="1" x14ac:dyDescent="0.25">
      <c r="A142" s="497"/>
      <c r="B142" s="497"/>
      <c r="C142" s="497"/>
      <c r="D142" s="497"/>
      <c r="E142" s="497"/>
      <c r="F142" s="497"/>
      <c r="G142" s="497"/>
      <c r="H142" s="497"/>
      <c r="I142" s="497"/>
      <c r="J142" s="497"/>
      <c r="K142" s="19"/>
      <c r="L142" s="12"/>
      <c r="M142" s="12"/>
      <c r="N142" s="12"/>
      <c r="O142" s="12"/>
      <c r="P142" s="12"/>
      <c r="Q142" s="12"/>
      <c r="R142" s="12"/>
      <c r="S142" s="12"/>
      <c r="T142" s="12"/>
      <c r="U142" s="12"/>
      <c r="V142" s="12"/>
    </row>
    <row r="143" spans="1:22" ht="58" thickBot="1" x14ac:dyDescent="0.25">
      <c r="A143" s="497"/>
      <c r="B143" s="335" t="s">
        <v>148</v>
      </c>
      <c r="C143" s="497"/>
      <c r="D143" s="336" t="s">
        <v>45</v>
      </c>
      <c r="E143" s="497"/>
      <c r="F143" s="336" t="s">
        <v>324</v>
      </c>
      <c r="G143" s="497"/>
      <c r="H143" s="336" t="s">
        <v>51</v>
      </c>
      <c r="I143" s="497"/>
      <c r="J143" s="336" t="s">
        <v>143</v>
      </c>
      <c r="K143" s="19"/>
      <c r="L143" s="12"/>
      <c r="M143" s="12"/>
      <c r="N143" s="12"/>
      <c r="O143" s="12"/>
      <c r="P143" s="12"/>
      <c r="Q143" s="12"/>
      <c r="R143" s="12"/>
      <c r="S143" s="12"/>
      <c r="T143" s="12"/>
      <c r="U143" s="12"/>
      <c r="V143" s="12"/>
    </row>
    <row r="144" spans="1:22" ht="16" x14ac:dyDescent="0.2">
      <c r="A144" s="19"/>
      <c r="B144" s="497"/>
      <c r="C144" s="497"/>
      <c r="D144" s="497"/>
      <c r="E144" s="497"/>
      <c r="F144" s="497"/>
      <c r="G144" s="497"/>
      <c r="H144" s="497"/>
      <c r="I144" s="497"/>
      <c r="J144" s="497"/>
      <c r="K144" s="19"/>
      <c r="L144" s="12"/>
      <c r="M144" s="12"/>
      <c r="N144" s="12"/>
      <c r="O144" s="12"/>
      <c r="P144" s="12"/>
      <c r="Q144" s="12"/>
      <c r="R144" s="12"/>
      <c r="S144" s="12"/>
      <c r="T144" s="12"/>
      <c r="U144" s="12"/>
      <c r="V144" s="12"/>
    </row>
    <row r="145" spans="1:22" ht="16" x14ac:dyDescent="0.2">
      <c r="A145" s="19"/>
      <c r="B145" s="337" t="s">
        <v>405</v>
      </c>
      <c r="C145" s="497"/>
      <c r="D145" s="338">
        <v>2990.1</v>
      </c>
      <c r="E145" s="498"/>
      <c r="F145" s="338">
        <v>2990.1</v>
      </c>
      <c r="G145" s="498"/>
      <c r="H145" s="339">
        <v>-0.05</v>
      </c>
      <c r="I145" s="498"/>
      <c r="J145" s="340">
        <f>D145/F145</f>
        <v>1</v>
      </c>
      <c r="K145" s="19"/>
      <c r="L145" s="12"/>
      <c r="M145" s="12"/>
      <c r="N145" s="12"/>
      <c r="O145" s="12"/>
      <c r="P145" s="12"/>
      <c r="Q145" s="12"/>
      <c r="R145" s="12"/>
      <c r="S145" s="12"/>
      <c r="T145" s="12"/>
      <c r="U145" s="12"/>
      <c r="V145" s="12"/>
    </row>
    <row r="146" spans="1:22" ht="16" x14ac:dyDescent="0.2">
      <c r="A146" s="19"/>
      <c r="B146" s="337" t="s">
        <v>406</v>
      </c>
      <c r="C146" s="497"/>
      <c r="D146" s="338">
        <v>3.6</v>
      </c>
      <c r="E146" s="498"/>
      <c r="F146" s="338">
        <v>704.6</v>
      </c>
      <c r="G146" s="498"/>
      <c r="H146" s="339">
        <v>0.04</v>
      </c>
      <c r="I146" s="498"/>
      <c r="J146" s="340">
        <f t="shared" ref="J146:J149" si="0">D146/F146</f>
        <v>5.1092818620493896E-3</v>
      </c>
      <c r="K146" s="19"/>
      <c r="L146" s="12"/>
      <c r="M146" s="12"/>
      <c r="N146" s="12"/>
      <c r="O146" s="12"/>
      <c r="P146" s="12"/>
      <c r="Q146" s="12"/>
      <c r="R146" s="12"/>
      <c r="S146" s="12"/>
      <c r="T146" s="12"/>
      <c r="U146" s="12"/>
      <c r="V146" s="12"/>
    </row>
    <row r="147" spans="1:22" ht="16" x14ac:dyDescent="0.2">
      <c r="A147" s="19"/>
      <c r="B147" s="337"/>
      <c r="C147" s="497"/>
      <c r="D147" s="338"/>
      <c r="E147" s="498"/>
      <c r="F147" s="338"/>
      <c r="G147" s="498"/>
      <c r="H147" s="339"/>
      <c r="I147" s="498"/>
      <c r="J147" s="340" t="e">
        <f t="shared" si="0"/>
        <v>#DIV/0!</v>
      </c>
      <c r="K147" s="19"/>
      <c r="L147" s="12"/>
      <c r="M147" s="12"/>
      <c r="N147" s="12"/>
      <c r="O147" s="12"/>
      <c r="P147" s="12"/>
      <c r="Q147" s="12"/>
      <c r="R147" s="12"/>
      <c r="S147" s="12"/>
      <c r="T147" s="12"/>
      <c r="U147" s="12"/>
      <c r="V147" s="12"/>
    </row>
    <row r="148" spans="1:22" ht="16" x14ac:dyDescent="0.2">
      <c r="A148" s="19"/>
      <c r="B148" s="337"/>
      <c r="C148" s="497"/>
      <c r="D148" s="338"/>
      <c r="E148" s="498"/>
      <c r="F148" s="338"/>
      <c r="G148" s="498"/>
      <c r="H148" s="339"/>
      <c r="I148" s="498"/>
      <c r="J148" s="340" t="e">
        <f t="shared" si="0"/>
        <v>#DIV/0!</v>
      </c>
      <c r="K148" s="19"/>
      <c r="L148" s="12"/>
      <c r="M148" s="12"/>
      <c r="N148" s="12"/>
      <c r="O148" s="12"/>
      <c r="P148" s="12"/>
      <c r="Q148" s="12"/>
      <c r="R148" s="12"/>
      <c r="S148" s="12"/>
      <c r="T148" s="12"/>
      <c r="U148" s="12"/>
      <c r="V148" s="12"/>
    </row>
    <row r="149" spans="1:22" ht="16" x14ac:dyDescent="0.2">
      <c r="A149" s="19"/>
      <c r="B149" s="337"/>
      <c r="C149" s="497"/>
      <c r="D149" s="338"/>
      <c r="E149" s="498"/>
      <c r="F149" s="338"/>
      <c r="G149" s="498"/>
      <c r="H149" s="339"/>
      <c r="I149" s="498"/>
      <c r="J149" s="340" t="e">
        <f t="shared" si="0"/>
        <v>#DIV/0!</v>
      </c>
      <c r="K149" s="19"/>
      <c r="L149" s="12"/>
      <c r="M149" s="12"/>
      <c r="N149" s="12"/>
      <c r="O149" s="12"/>
      <c r="P149" s="12"/>
      <c r="Q149" s="12"/>
      <c r="R149" s="12"/>
      <c r="S149" s="12"/>
      <c r="T149" s="12"/>
      <c r="U149" s="12"/>
      <c r="V149" s="12"/>
    </row>
    <row r="150" spans="1:22" ht="16" x14ac:dyDescent="0.2">
      <c r="A150" s="19"/>
      <c r="B150" s="19"/>
      <c r="C150" s="19"/>
      <c r="D150" s="19"/>
      <c r="E150" s="19"/>
      <c r="F150" s="19"/>
      <c r="G150" s="19"/>
      <c r="H150" s="19"/>
      <c r="I150" s="19"/>
      <c r="J150" s="19"/>
      <c r="K150" s="19"/>
      <c r="L150" s="12"/>
      <c r="M150" s="12"/>
      <c r="N150" s="12"/>
      <c r="O150" s="12"/>
      <c r="P150" s="12"/>
      <c r="Q150" s="12"/>
      <c r="R150" s="12"/>
      <c r="S150" s="12"/>
      <c r="T150" s="12"/>
      <c r="U150" s="12"/>
      <c r="V150" s="12"/>
    </row>
    <row r="151" spans="1:22" ht="16" x14ac:dyDescent="0.2">
      <c r="A151" s="19"/>
      <c r="B151" s="19"/>
      <c r="C151" s="19"/>
      <c r="D151" s="28"/>
      <c r="E151" s="19"/>
      <c r="F151" s="28"/>
      <c r="G151" s="19"/>
      <c r="H151" s="28"/>
      <c r="I151" s="19"/>
      <c r="J151" s="28"/>
      <c r="K151" s="19"/>
      <c r="L151" s="12"/>
      <c r="M151" s="12"/>
      <c r="N151" s="12"/>
      <c r="O151" s="12"/>
      <c r="P151" s="12"/>
      <c r="Q151" s="12"/>
      <c r="R151" s="12"/>
      <c r="S151" s="12"/>
      <c r="T151" s="12"/>
      <c r="U151" s="12"/>
      <c r="V151" s="12"/>
    </row>
    <row r="152" spans="1:22" ht="16" x14ac:dyDescent="0.2">
      <c r="A152" s="19"/>
      <c r="B152" s="19"/>
      <c r="C152" s="19"/>
      <c r="D152" s="19"/>
      <c r="E152" s="19"/>
      <c r="F152" s="19"/>
      <c r="G152" s="19"/>
      <c r="H152" s="19"/>
      <c r="I152" s="19"/>
      <c r="J152" s="19"/>
      <c r="K152" s="19"/>
      <c r="L152" s="12"/>
      <c r="M152" s="12"/>
      <c r="N152" s="12"/>
      <c r="O152" s="12"/>
      <c r="P152" s="12"/>
      <c r="Q152" s="12"/>
      <c r="R152" s="12"/>
      <c r="S152" s="12"/>
      <c r="T152" s="12"/>
      <c r="U152" s="12"/>
      <c r="V152" s="12"/>
    </row>
    <row r="153" spans="1:22" ht="16" x14ac:dyDescent="0.2">
      <c r="A153" s="21"/>
      <c r="B153" s="21"/>
      <c r="C153" s="21"/>
      <c r="D153" s="21"/>
      <c r="E153" s="21"/>
      <c r="F153" s="21"/>
      <c r="G153" s="21"/>
      <c r="H153" s="21"/>
      <c r="I153" s="21"/>
      <c r="J153" s="29"/>
      <c r="K153" s="21"/>
      <c r="L153" s="12"/>
      <c r="M153" s="12"/>
      <c r="N153" s="12"/>
      <c r="O153" s="12"/>
      <c r="P153" s="12"/>
      <c r="Q153" s="12"/>
      <c r="R153" s="12"/>
      <c r="S153" s="12"/>
      <c r="T153" s="12"/>
      <c r="U153" s="12"/>
      <c r="V153" s="12"/>
    </row>
    <row r="154" spans="1:22" ht="17" thickBot="1" x14ac:dyDescent="0.25">
      <c r="A154" s="21"/>
      <c r="B154" s="21"/>
      <c r="C154" s="21"/>
      <c r="D154" s="21"/>
      <c r="E154" s="21"/>
      <c r="F154" s="21"/>
      <c r="G154" s="21"/>
      <c r="H154" s="21"/>
      <c r="I154" s="21"/>
      <c r="J154" s="29"/>
      <c r="K154" s="21"/>
      <c r="L154" s="12"/>
      <c r="M154" s="12"/>
      <c r="N154" s="12"/>
      <c r="O154" s="12"/>
      <c r="P154" s="12"/>
      <c r="Q154" s="12"/>
      <c r="R154" s="12"/>
      <c r="S154" s="12"/>
      <c r="T154" s="12"/>
      <c r="U154" s="12"/>
      <c r="V154" s="12"/>
    </row>
    <row r="155" spans="1:22" ht="26" thickBot="1" x14ac:dyDescent="0.3">
      <c r="A155" s="19"/>
      <c r="B155" s="530" t="s">
        <v>55</v>
      </c>
      <c r="C155" s="531"/>
      <c r="D155" s="531"/>
      <c r="E155" s="531"/>
      <c r="F155" s="531"/>
      <c r="G155" s="532"/>
      <c r="H155" s="21"/>
      <c r="I155" s="21"/>
      <c r="J155" s="29"/>
      <c r="K155" s="21"/>
      <c r="L155" s="12"/>
      <c r="M155" s="12"/>
      <c r="N155" s="12"/>
      <c r="O155" s="12"/>
      <c r="P155" s="12"/>
      <c r="Q155" s="12"/>
      <c r="R155" s="12"/>
      <c r="S155" s="12"/>
      <c r="T155" s="12"/>
      <c r="U155" s="12"/>
      <c r="V155" s="12"/>
    </row>
    <row r="156" spans="1:22" ht="17" thickBot="1" x14ac:dyDescent="0.25">
      <c r="A156" s="19"/>
      <c r="B156" s="19"/>
      <c r="C156" s="19"/>
      <c r="D156" s="19"/>
      <c r="E156" s="19"/>
      <c r="F156" s="19"/>
      <c r="G156" s="19"/>
      <c r="H156" s="21"/>
      <c r="I156" s="21"/>
      <c r="J156" s="29"/>
      <c r="K156" s="21"/>
      <c r="L156" s="12"/>
      <c r="M156" s="12"/>
      <c r="N156" s="12"/>
      <c r="O156" s="12"/>
      <c r="P156" s="12"/>
      <c r="Q156" s="12"/>
      <c r="R156" s="12"/>
      <c r="S156" s="12"/>
      <c r="T156" s="12"/>
      <c r="U156" s="12"/>
      <c r="V156" s="12"/>
    </row>
    <row r="157" spans="1:22" ht="63" customHeight="1" thickBot="1" x14ac:dyDescent="0.25">
      <c r="A157" s="278">
        <v>1</v>
      </c>
      <c r="B157" s="341" t="s">
        <v>243</v>
      </c>
      <c r="C157" s="497"/>
      <c r="D157" s="497"/>
      <c r="E157" s="497"/>
      <c r="F157" s="497"/>
      <c r="G157" s="497"/>
      <c r="H157" s="21"/>
      <c r="I157" s="21"/>
      <c r="J157" s="29"/>
      <c r="K157" s="21"/>
      <c r="L157" s="12"/>
      <c r="M157" s="12"/>
      <c r="N157" s="12"/>
      <c r="O157" s="12"/>
      <c r="P157" s="12"/>
      <c r="Q157" s="12"/>
      <c r="R157" s="12"/>
      <c r="S157" s="12"/>
      <c r="T157" s="12"/>
      <c r="U157" s="12"/>
      <c r="V157" s="12"/>
    </row>
    <row r="158" spans="1:22" ht="17" thickBot="1" x14ac:dyDescent="0.25">
      <c r="A158" s="497"/>
      <c r="B158" s="322"/>
      <c r="C158" s="497"/>
      <c r="D158" s="497"/>
      <c r="E158" s="497"/>
      <c r="F158" s="497"/>
      <c r="G158" s="497"/>
      <c r="H158" s="21"/>
      <c r="I158" s="21"/>
      <c r="J158" s="21"/>
      <c r="K158" s="21"/>
      <c r="L158" s="12"/>
      <c r="M158" s="12"/>
      <c r="N158" s="12"/>
      <c r="O158" s="12"/>
      <c r="P158" s="12"/>
      <c r="Q158" s="12"/>
      <c r="R158" s="12"/>
      <c r="S158" s="12"/>
      <c r="T158" s="12"/>
      <c r="U158" s="12"/>
      <c r="V158" s="12"/>
    </row>
    <row r="159" spans="1:22" ht="31.5" customHeight="1" thickBot="1" x14ac:dyDescent="0.25">
      <c r="A159" s="278">
        <v>2</v>
      </c>
      <c r="B159" s="334" t="s">
        <v>149</v>
      </c>
      <c r="C159" s="497"/>
      <c r="D159" s="497"/>
      <c r="E159" s="497"/>
      <c r="F159" s="497"/>
      <c r="G159" s="497"/>
      <c r="H159" s="21"/>
      <c r="I159" s="21"/>
      <c r="J159" s="21"/>
      <c r="K159" s="21"/>
      <c r="L159" s="12"/>
      <c r="M159" s="12"/>
      <c r="N159" s="12"/>
      <c r="O159" s="12"/>
      <c r="P159" s="12"/>
      <c r="Q159" s="12"/>
      <c r="R159" s="12"/>
      <c r="S159" s="12"/>
      <c r="T159" s="12"/>
      <c r="U159" s="12"/>
      <c r="V159" s="12"/>
    </row>
    <row r="160" spans="1:22" ht="17" thickBot="1" x14ac:dyDescent="0.25">
      <c r="A160" s="497"/>
      <c r="B160" s="322"/>
      <c r="C160" s="497"/>
      <c r="D160" s="497"/>
      <c r="E160" s="497"/>
      <c r="F160" s="497"/>
      <c r="G160" s="497"/>
      <c r="H160" s="19"/>
      <c r="I160" s="19"/>
      <c r="J160" s="19"/>
      <c r="K160" s="19"/>
      <c r="L160" s="12"/>
      <c r="M160" s="12"/>
      <c r="N160" s="12"/>
      <c r="O160" s="12"/>
      <c r="P160" s="12"/>
      <c r="Q160" s="12"/>
      <c r="R160" s="12"/>
      <c r="S160" s="12"/>
      <c r="T160" s="12"/>
      <c r="U160" s="12"/>
      <c r="V160" s="12"/>
    </row>
    <row r="161" spans="1:22" ht="21" customHeight="1" thickBot="1" x14ac:dyDescent="0.25">
      <c r="A161" s="278">
        <v>3</v>
      </c>
      <c r="B161" s="334" t="s">
        <v>57</v>
      </c>
      <c r="C161" s="497"/>
      <c r="D161" s="497"/>
      <c r="E161" s="497"/>
      <c r="F161" s="497"/>
      <c r="G161" s="497"/>
      <c r="H161" s="19"/>
      <c r="I161" s="19"/>
      <c r="J161" s="19"/>
      <c r="K161" s="19"/>
      <c r="L161" s="12"/>
      <c r="M161" s="12"/>
      <c r="N161" s="12"/>
      <c r="O161" s="12"/>
      <c r="P161" s="12"/>
      <c r="Q161" s="12"/>
      <c r="R161" s="12"/>
      <c r="S161" s="12"/>
      <c r="T161" s="12"/>
      <c r="U161" s="12"/>
      <c r="V161" s="12"/>
    </row>
    <row r="162" spans="1:22" ht="17" thickBot="1" x14ac:dyDescent="0.25">
      <c r="A162" s="497"/>
      <c r="B162" s="277"/>
      <c r="C162" s="497"/>
      <c r="D162" s="497"/>
      <c r="E162" s="497"/>
      <c r="F162" s="497"/>
      <c r="G162" s="497"/>
      <c r="H162" s="19"/>
      <c r="I162" s="19"/>
      <c r="J162" s="19"/>
      <c r="K162" s="19"/>
      <c r="L162" s="12"/>
      <c r="M162" s="12"/>
      <c r="N162" s="12"/>
      <c r="O162" s="12"/>
      <c r="P162" s="12"/>
      <c r="Q162" s="12"/>
      <c r="R162" s="12"/>
      <c r="S162" s="12"/>
      <c r="T162" s="12"/>
      <c r="U162" s="12"/>
      <c r="V162" s="12"/>
    </row>
    <row r="163" spans="1:22" ht="54" customHeight="1" thickBot="1" x14ac:dyDescent="0.25">
      <c r="A163" s="278">
        <v>4</v>
      </c>
      <c r="B163" s="333" t="s">
        <v>244</v>
      </c>
      <c r="C163" s="497"/>
      <c r="D163" s="497"/>
      <c r="E163" s="497"/>
      <c r="F163" s="497"/>
      <c r="G163" s="497"/>
      <c r="H163" s="19"/>
      <c r="I163" s="19"/>
      <c r="J163" s="19"/>
      <c r="K163" s="19"/>
      <c r="L163" s="12"/>
      <c r="M163" s="12"/>
      <c r="N163" s="12"/>
      <c r="O163" s="12"/>
      <c r="P163" s="12"/>
      <c r="Q163" s="12"/>
      <c r="R163" s="12"/>
      <c r="S163" s="12"/>
      <c r="T163" s="12"/>
      <c r="U163" s="12"/>
      <c r="V163" s="12"/>
    </row>
    <row r="164" spans="1:22" ht="16" x14ac:dyDescent="0.2">
      <c r="A164" s="497"/>
      <c r="B164" s="497"/>
      <c r="C164" s="277"/>
      <c r="D164" s="497"/>
      <c r="E164" s="497"/>
      <c r="F164" s="497"/>
      <c r="G164" s="497"/>
      <c r="H164" s="19"/>
      <c r="I164" s="19"/>
      <c r="J164" s="19"/>
      <c r="K164" s="19"/>
      <c r="L164" s="12"/>
      <c r="M164" s="12"/>
      <c r="N164" s="12"/>
      <c r="O164" s="12"/>
      <c r="P164" s="12"/>
      <c r="Q164" s="12"/>
      <c r="R164" s="12"/>
      <c r="S164" s="12"/>
      <c r="T164" s="12"/>
      <c r="U164" s="12"/>
      <c r="V164" s="12"/>
    </row>
    <row r="165" spans="1:22" ht="17" thickBot="1" x14ac:dyDescent="0.25">
      <c r="A165" s="342"/>
      <c r="B165" s="343"/>
      <c r="C165" s="497"/>
      <c r="D165" s="497"/>
      <c r="E165" s="497"/>
      <c r="F165" s="497"/>
      <c r="G165" s="497"/>
      <c r="H165" s="19"/>
      <c r="I165" s="19"/>
      <c r="J165" s="19"/>
      <c r="K165" s="19"/>
      <c r="L165" s="12"/>
      <c r="M165" s="12"/>
      <c r="N165" s="12"/>
      <c r="O165" s="12"/>
      <c r="P165" s="12"/>
      <c r="Q165" s="12"/>
      <c r="R165" s="12"/>
      <c r="S165" s="12"/>
      <c r="T165" s="12"/>
      <c r="U165" s="12"/>
      <c r="V165" s="12"/>
    </row>
    <row r="166" spans="1:22" ht="17" thickBot="1" x14ac:dyDescent="0.25">
      <c r="A166" s="344"/>
      <c r="B166" s="309" t="s">
        <v>56</v>
      </c>
      <c r="C166" s="497"/>
      <c r="D166" s="497"/>
      <c r="E166" s="497"/>
      <c r="F166" s="497"/>
      <c r="G166" s="497"/>
      <c r="H166" s="19"/>
      <c r="I166" s="19"/>
      <c r="J166" s="19"/>
      <c r="K166" s="19"/>
      <c r="L166" s="12"/>
      <c r="M166" s="12"/>
      <c r="N166" s="12"/>
      <c r="O166" s="12"/>
      <c r="P166" s="12"/>
      <c r="Q166" s="12"/>
      <c r="R166" s="12"/>
      <c r="S166" s="12"/>
      <c r="T166" s="12"/>
      <c r="U166" s="12"/>
      <c r="V166" s="12"/>
    </row>
    <row r="167" spans="1:22" ht="17" thickBot="1" x14ac:dyDescent="0.25">
      <c r="A167" s="344"/>
      <c r="B167" s="344"/>
      <c r="C167" s="497"/>
      <c r="D167" s="19"/>
      <c r="E167" s="19"/>
      <c r="F167" s="19"/>
      <c r="G167" s="497"/>
      <c r="H167" s="19"/>
      <c r="I167" s="19"/>
      <c r="J167" s="19"/>
      <c r="K167" s="19"/>
      <c r="L167" s="12"/>
      <c r="M167" s="12"/>
      <c r="N167" s="12"/>
      <c r="O167" s="12"/>
      <c r="P167" s="12"/>
      <c r="Q167" s="12"/>
      <c r="R167" s="12"/>
      <c r="S167" s="12"/>
      <c r="T167" s="12"/>
      <c r="U167" s="12"/>
      <c r="V167" s="12"/>
    </row>
    <row r="168" spans="1:22" ht="17" thickBot="1" x14ac:dyDescent="0.25">
      <c r="A168" s="344"/>
      <c r="B168" s="345" t="s">
        <v>363</v>
      </c>
      <c r="C168" s="497"/>
      <c r="D168" s="497"/>
      <c r="E168" s="497"/>
      <c r="F168" s="497"/>
      <c r="G168" s="497"/>
      <c r="H168" s="19"/>
      <c r="I168" s="19"/>
      <c r="J168" s="19"/>
      <c r="K168" s="19"/>
      <c r="L168" s="12"/>
      <c r="M168" s="12"/>
      <c r="N168" s="12"/>
      <c r="O168" s="12"/>
      <c r="P168" s="12"/>
      <c r="Q168" s="12"/>
      <c r="R168" s="12"/>
      <c r="S168" s="12"/>
      <c r="T168" s="12"/>
      <c r="U168" s="12"/>
      <c r="V168" s="12"/>
    </row>
    <row r="169" spans="1:22" ht="17" thickBot="1" x14ac:dyDescent="0.25">
      <c r="A169" s="497"/>
      <c r="B169" s="497"/>
      <c r="C169" s="497"/>
      <c r="D169" s="497"/>
      <c r="E169" s="497"/>
      <c r="F169" s="497"/>
      <c r="G169" s="497"/>
      <c r="H169" s="19"/>
      <c r="I169" s="19"/>
      <c r="J169" s="19"/>
      <c r="K169" s="19"/>
      <c r="L169" s="12"/>
      <c r="M169" s="12"/>
      <c r="N169" s="12"/>
      <c r="O169" s="12"/>
      <c r="P169" s="12"/>
      <c r="Q169" s="12"/>
      <c r="R169" s="12"/>
      <c r="S169" s="12"/>
      <c r="T169" s="12"/>
      <c r="U169" s="12"/>
      <c r="V169" s="12"/>
    </row>
    <row r="170" spans="1:22" ht="29" thickBot="1" x14ac:dyDescent="0.25">
      <c r="A170" s="497"/>
      <c r="B170" s="346" t="s">
        <v>306</v>
      </c>
      <c r="C170" s="497"/>
      <c r="D170" s="346" t="s">
        <v>58</v>
      </c>
      <c r="E170" s="347"/>
      <c r="F170" s="346" t="s">
        <v>59</v>
      </c>
      <c r="G170" s="497"/>
      <c r="H170" s="19"/>
      <c r="I170" s="19"/>
      <c r="J170" s="19"/>
      <c r="K170" s="19"/>
      <c r="L170" s="12"/>
      <c r="M170" s="12"/>
      <c r="N170" s="12"/>
      <c r="O170" s="12"/>
      <c r="P170" s="12"/>
      <c r="Q170" s="12"/>
      <c r="R170" s="12"/>
      <c r="S170" s="12"/>
      <c r="T170" s="12"/>
      <c r="U170" s="12"/>
      <c r="V170" s="12"/>
    </row>
    <row r="171" spans="1:22" ht="16" x14ac:dyDescent="0.2">
      <c r="A171" s="497"/>
      <c r="B171" s="497"/>
      <c r="C171" s="497"/>
      <c r="D171" s="497"/>
      <c r="E171" s="497"/>
      <c r="F171" s="497"/>
      <c r="G171" s="497"/>
      <c r="H171" s="19"/>
      <c r="I171" s="19"/>
      <c r="J171" s="19"/>
      <c r="K171" s="19"/>
      <c r="L171" s="12"/>
      <c r="M171" s="12"/>
      <c r="N171" s="12"/>
      <c r="O171" s="12"/>
      <c r="P171" s="12"/>
      <c r="Q171" s="12"/>
      <c r="R171" s="12"/>
      <c r="S171" s="12"/>
      <c r="T171" s="12"/>
      <c r="U171" s="12"/>
      <c r="V171" s="12"/>
    </row>
    <row r="172" spans="1:22" ht="16" x14ac:dyDescent="0.2">
      <c r="A172" s="497"/>
      <c r="B172" s="394" t="s">
        <v>417</v>
      </c>
      <c r="C172" s="497"/>
      <c r="D172" s="395">
        <v>3</v>
      </c>
      <c r="E172" s="388"/>
      <c r="F172" s="395">
        <v>4</v>
      </c>
      <c r="G172" s="497"/>
      <c r="H172" s="19"/>
      <c r="I172" s="19"/>
      <c r="J172" s="19"/>
      <c r="K172" s="19"/>
      <c r="L172" s="12"/>
      <c r="M172" s="12"/>
      <c r="N172" s="12"/>
      <c r="O172" s="12"/>
      <c r="P172" s="12"/>
      <c r="Q172" s="12"/>
      <c r="R172" s="12"/>
      <c r="S172" s="12"/>
      <c r="T172" s="12"/>
      <c r="U172" s="12"/>
      <c r="V172" s="12"/>
    </row>
    <row r="173" spans="1:22" ht="16" x14ac:dyDescent="0.2">
      <c r="A173" s="497"/>
      <c r="B173" s="394" t="s">
        <v>430</v>
      </c>
      <c r="C173" s="497"/>
      <c r="D173" s="395">
        <v>2</v>
      </c>
      <c r="E173" s="388"/>
      <c r="F173" s="395">
        <v>3</v>
      </c>
      <c r="G173" s="497"/>
      <c r="H173" s="19"/>
      <c r="I173" s="19"/>
      <c r="J173" s="19"/>
      <c r="K173" s="19"/>
      <c r="L173" s="12"/>
      <c r="M173" s="12"/>
      <c r="N173" s="12"/>
      <c r="O173" s="12"/>
      <c r="P173" s="12"/>
      <c r="Q173" s="12"/>
      <c r="R173" s="12"/>
      <c r="S173" s="12"/>
      <c r="T173" s="12"/>
      <c r="U173" s="12"/>
      <c r="V173" s="12"/>
    </row>
    <row r="174" spans="1:22" ht="16" x14ac:dyDescent="0.2">
      <c r="A174" s="497"/>
      <c r="B174" s="394"/>
      <c r="C174" s="497"/>
      <c r="D174" s="395"/>
      <c r="E174" s="388"/>
      <c r="F174" s="395"/>
      <c r="G174" s="497"/>
      <c r="H174" s="19"/>
      <c r="I174" s="19"/>
      <c r="J174" s="19"/>
      <c r="K174" s="19"/>
      <c r="L174" s="12"/>
      <c r="M174" s="12"/>
      <c r="N174" s="12"/>
      <c r="O174" s="12"/>
      <c r="P174" s="12"/>
      <c r="Q174" s="12"/>
      <c r="R174" s="12"/>
      <c r="S174" s="12"/>
      <c r="T174" s="12"/>
      <c r="U174" s="12"/>
      <c r="V174" s="12"/>
    </row>
    <row r="175" spans="1:22" ht="16" x14ac:dyDescent="0.2">
      <c r="A175" s="497"/>
      <c r="B175" s="394"/>
      <c r="C175" s="497"/>
      <c r="D175" s="395"/>
      <c r="E175" s="388"/>
      <c r="F175" s="395"/>
      <c r="G175" s="497"/>
      <c r="H175" s="19"/>
      <c r="I175" s="19"/>
      <c r="J175" s="19"/>
      <c r="K175" s="19"/>
      <c r="L175" s="12"/>
      <c r="M175" s="12"/>
      <c r="N175" s="12"/>
      <c r="O175" s="12"/>
      <c r="P175" s="12"/>
      <c r="Q175" s="12"/>
      <c r="R175" s="12"/>
      <c r="S175" s="12"/>
      <c r="T175" s="12"/>
      <c r="U175" s="12"/>
      <c r="V175" s="12"/>
    </row>
    <row r="176" spans="1:22" ht="16" x14ac:dyDescent="0.2">
      <c r="A176" s="497"/>
      <c r="B176" s="394"/>
      <c r="C176" s="497"/>
      <c r="D176" s="395"/>
      <c r="E176" s="388"/>
      <c r="F176" s="395"/>
      <c r="G176" s="497"/>
      <c r="H176" s="19"/>
      <c r="I176" s="19"/>
      <c r="J176" s="19"/>
      <c r="K176" s="19"/>
      <c r="L176" s="12"/>
      <c r="M176" s="12"/>
      <c r="N176" s="12"/>
      <c r="O176" s="12"/>
      <c r="P176" s="12"/>
      <c r="Q176" s="12"/>
      <c r="R176" s="12"/>
      <c r="S176" s="12"/>
      <c r="T176" s="12"/>
      <c r="U176" s="12"/>
      <c r="V176" s="12"/>
    </row>
    <row r="177" spans="1:22" ht="16" x14ac:dyDescent="0.2">
      <c r="A177" s="497"/>
      <c r="B177" s="497"/>
      <c r="C177" s="497"/>
      <c r="D177" s="497"/>
      <c r="E177" s="497"/>
      <c r="F177" s="497"/>
      <c r="G177" s="497"/>
      <c r="H177" s="19"/>
      <c r="I177" s="19"/>
      <c r="J177" s="19"/>
      <c r="K177" s="19"/>
      <c r="L177" s="12"/>
      <c r="M177" s="12"/>
      <c r="N177" s="12"/>
      <c r="O177" s="12"/>
      <c r="P177" s="12"/>
      <c r="Q177" s="12"/>
      <c r="R177" s="12"/>
      <c r="S177" s="12"/>
      <c r="T177" s="12"/>
      <c r="U177" s="12"/>
      <c r="V177" s="12"/>
    </row>
    <row r="178" spans="1:22" ht="16" x14ac:dyDescent="0.2">
      <c r="A178" s="497"/>
      <c r="B178" s="497"/>
      <c r="C178" s="497"/>
      <c r="D178" s="497"/>
      <c r="E178" s="497"/>
      <c r="F178" s="497"/>
      <c r="G178" s="497"/>
      <c r="H178" s="19"/>
      <c r="I178" s="19"/>
      <c r="J178" s="19"/>
      <c r="K178" s="19"/>
      <c r="L178" s="12"/>
      <c r="M178" s="12"/>
      <c r="N178" s="12"/>
      <c r="O178" s="12"/>
      <c r="P178" s="12"/>
      <c r="Q178" s="12"/>
      <c r="R178" s="12"/>
      <c r="S178" s="12"/>
      <c r="T178" s="12"/>
      <c r="U178" s="12"/>
      <c r="V178" s="12"/>
    </row>
    <row r="179" spans="1:22" ht="16" x14ac:dyDescent="0.2">
      <c r="A179" s="497"/>
      <c r="B179" s="497"/>
      <c r="C179" s="497"/>
      <c r="D179" s="497"/>
      <c r="E179" s="497"/>
      <c r="F179" s="497"/>
      <c r="G179" s="497"/>
      <c r="H179" s="19"/>
      <c r="I179" s="19"/>
      <c r="J179" s="19"/>
      <c r="K179" s="19"/>
      <c r="L179" s="12"/>
      <c r="M179" s="12"/>
      <c r="N179" s="12"/>
      <c r="O179" s="12"/>
      <c r="P179" s="12"/>
      <c r="Q179" s="12"/>
      <c r="R179" s="12"/>
      <c r="S179" s="12"/>
      <c r="T179" s="12"/>
      <c r="U179" s="12"/>
      <c r="V179" s="12"/>
    </row>
    <row r="180" spans="1:22" ht="17" thickBot="1" x14ac:dyDescent="0.25">
      <c r="A180" s="19"/>
      <c r="B180" s="19"/>
      <c r="C180" s="19"/>
      <c r="D180" s="19"/>
      <c r="E180" s="19"/>
      <c r="F180" s="19"/>
      <c r="G180" s="19"/>
      <c r="H180" s="19"/>
      <c r="I180" s="19"/>
      <c r="J180" s="19"/>
      <c r="K180" s="19"/>
      <c r="L180" s="12"/>
      <c r="M180" s="12"/>
      <c r="N180" s="12"/>
      <c r="O180" s="12"/>
      <c r="P180" s="12"/>
      <c r="Q180" s="12"/>
      <c r="R180" s="12"/>
      <c r="S180" s="12"/>
      <c r="T180" s="12"/>
      <c r="U180" s="12"/>
      <c r="V180" s="12"/>
    </row>
    <row r="181" spans="1:22" ht="26" thickBot="1" x14ac:dyDescent="0.3">
      <c r="A181" s="19"/>
      <c r="B181" s="530" t="s">
        <v>66</v>
      </c>
      <c r="C181" s="531"/>
      <c r="D181" s="531"/>
      <c r="E181" s="531"/>
      <c r="F181" s="531"/>
      <c r="G181" s="532"/>
      <c r="H181" s="19"/>
      <c r="I181" s="19"/>
      <c r="J181" s="19"/>
      <c r="K181" s="19"/>
      <c r="L181" s="12"/>
      <c r="M181" s="12"/>
      <c r="N181" s="12"/>
      <c r="O181" s="12"/>
      <c r="P181" s="12"/>
      <c r="Q181" s="12"/>
      <c r="R181" s="12"/>
      <c r="S181" s="12"/>
      <c r="T181" s="12"/>
      <c r="U181" s="12"/>
      <c r="V181" s="12"/>
    </row>
    <row r="182" spans="1:22" ht="17" thickBot="1" x14ac:dyDescent="0.25">
      <c r="A182" s="19"/>
      <c r="B182" s="19"/>
      <c r="C182" s="19"/>
      <c r="D182" s="19"/>
      <c r="E182" s="19"/>
      <c r="F182" s="19"/>
      <c r="G182" s="19"/>
      <c r="H182" s="19"/>
      <c r="I182" s="19"/>
      <c r="J182" s="19"/>
      <c r="K182" s="19"/>
      <c r="L182" s="12"/>
      <c r="M182" s="12"/>
      <c r="N182" s="12"/>
      <c r="O182" s="12"/>
      <c r="P182" s="12"/>
      <c r="Q182" s="12"/>
      <c r="R182" s="12"/>
      <c r="S182" s="12"/>
      <c r="T182" s="12"/>
      <c r="U182" s="12"/>
      <c r="V182" s="12"/>
    </row>
    <row r="183" spans="1:22" ht="30" thickBot="1" x14ac:dyDescent="0.25">
      <c r="A183" s="278">
        <v>1</v>
      </c>
      <c r="B183" s="333" t="s">
        <v>252</v>
      </c>
      <c r="C183" s="19"/>
      <c r="D183" s="19"/>
      <c r="E183" s="19"/>
      <c r="F183" s="19"/>
      <c r="G183" s="19"/>
      <c r="H183" s="19"/>
      <c r="I183" s="19"/>
      <c r="J183" s="19"/>
      <c r="K183" s="19"/>
      <c r="L183" s="12"/>
      <c r="M183" s="12"/>
      <c r="N183" s="12"/>
      <c r="O183" s="12"/>
      <c r="P183" s="12"/>
      <c r="Q183" s="12"/>
      <c r="R183" s="12"/>
      <c r="S183" s="12"/>
      <c r="T183" s="12"/>
      <c r="U183" s="12"/>
      <c r="V183" s="12"/>
    </row>
    <row r="184" spans="1:22" ht="17" thickBot="1" x14ac:dyDescent="0.25">
      <c r="A184" s="497"/>
      <c r="B184" s="348"/>
      <c r="C184" s="19"/>
      <c r="D184" s="19"/>
      <c r="E184" s="19"/>
      <c r="F184" s="19"/>
      <c r="G184" s="19"/>
      <c r="H184" s="19"/>
      <c r="I184" s="19"/>
      <c r="J184" s="19"/>
      <c r="K184" s="19"/>
      <c r="L184" s="12"/>
      <c r="M184" s="12"/>
      <c r="N184" s="12"/>
      <c r="O184" s="12"/>
      <c r="P184" s="12"/>
      <c r="Q184" s="12"/>
      <c r="R184" s="12"/>
      <c r="S184" s="12"/>
      <c r="T184" s="12"/>
      <c r="U184" s="12"/>
      <c r="V184" s="12"/>
    </row>
    <row r="185" spans="1:22" ht="44" thickBot="1" x14ac:dyDescent="0.25">
      <c r="A185" s="278">
        <v>2</v>
      </c>
      <c r="B185" s="333" t="s">
        <v>251</v>
      </c>
      <c r="C185" s="19"/>
      <c r="D185" s="19"/>
      <c r="E185" s="19"/>
      <c r="F185" s="19"/>
      <c r="G185" s="19"/>
      <c r="H185" s="19"/>
      <c r="I185" s="19"/>
      <c r="J185" s="19"/>
      <c r="K185" s="19"/>
      <c r="L185" s="12"/>
      <c r="M185" s="12"/>
      <c r="N185" s="12"/>
      <c r="O185" s="12"/>
      <c r="P185" s="12"/>
      <c r="Q185" s="12"/>
      <c r="R185" s="12"/>
      <c r="S185" s="12"/>
      <c r="T185" s="12"/>
      <c r="U185" s="12"/>
      <c r="V185" s="12"/>
    </row>
    <row r="186" spans="1:22" ht="17" thickBot="1" x14ac:dyDescent="0.25">
      <c r="A186" s="497"/>
      <c r="B186" s="349"/>
      <c r="C186" s="19"/>
      <c r="D186" s="19"/>
      <c r="E186" s="19"/>
      <c r="F186" s="19"/>
      <c r="G186" s="19"/>
      <c r="H186" s="19"/>
      <c r="I186" s="19"/>
      <c r="J186" s="19"/>
      <c r="K186" s="19"/>
      <c r="L186" s="12"/>
      <c r="M186" s="12"/>
      <c r="N186" s="12"/>
      <c r="O186" s="12"/>
      <c r="P186" s="12"/>
      <c r="Q186" s="12"/>
      <c r="R186" s="12"/>
      <c r="S186" s="12"/>
      <c r="T186" s="12"/>
      <c r="U186" s="12"/>
      <c r="V186" s="12"/>
    </row>
    <row r="187" spans="1:22" ht="78" customHeight="1" thickBot="1" x14ac:dyDescent="0.25">
      <c r="A187" s="278">
        <v>3</v>
      </c>
      <c r="B187" s="334" t="s">
        <v>339</v>
      </c>
      <c r="C187" s="19"/>
      <c r="D187" s="19"/>
      <c r="E187" s="19"/>
      <c r="F187" s="19"/>
      <c r="G187" s="19"/>
      <c r="H187" s="19"/>
      <c r="I187" s="19"/>
      <c r="J187" s="19"/>
      <c r="K187" s="19"/>
      <c r="L187" s="12"/>
      <c r="M187" s="12"/>
      <c r="N187" s="12"/>
      <c r="O187" s="12"/>
      <c r="P187" s="12"/>
      <c r="Q187" s="12"/>
      <c r="R187" s="12"/>
      <c r="S187" s="12"/>
      <c r="T187" s="12"/>
      <c r="U187" s="12"/>
      <c r="V187" s="12"/>
    </row>
    <row r="188" spans="1:22" ht="16" x14ac:dyDescent="0.2">
      <c r="A188" s="497"/>
      <c r="B188" s="497"/>
      <c r="C188" s="19"/>
      <c r="D188" s="19"/>
      <c r="E188" s="19"/>
      <c r="F188" s="19"/>
      <c r="G188" s="19"/>
      <c r="H188" s="19"/>
      <c r="I188" s="19"/>
      <c r="J188" s="19"/>
      <c r="K188" s="19"/>
      <c r="L188" s="12"/>
      <c r="M188" s="12"/>
      <c r="N188" s="12"/>
      <c r="O188" s="12"/>
      <c r="P188" s="12"/>
      <c r="Q188" s="12"/>
      <c r="R188" s="12"/>
      <c r="S188" s="12"/>
      <c r="T188" s="12"/>
      <c r="U188" s="12"/>
      <c r="V188" s="12"/>
    </row>
    <row r="189" spans="1:22" ht="16" x14ac:dyDescent="0.2">
      <c r="A189" s="497"/>
      <c r="B189" s="350" t="s">
        <v>67</v>
      </c>
      <c r="C189" s="277"/>
      <c r="D189" s="277"/>
      <c r="E189" s="497"/>
      <c r="F189" s="19"/>
      <c r="G189" s="19"/>
      <c r="H189" s="19"/>
      <c r="I189" s="19"/>
      <c r="J189" s="19"/>
      <c r="K189" s="19"/>
      <c r="L189" s="12"/>
      <c r="M189" s="12"/>
      <c r="N189" s="12"/>
      <c r="O189" s="12"/>
      <c r="P189" s="12"/>
      <c r="Q189" s="12"/>
      <c r="R189" s="12"/>
      <c r="S189" s="12"/>
      <c r="T189" s="12"/>
      <c r="U189" s="12"/>
      <c r="V189" s="12"/>
    </row>
    <row r="190" spans="1:22" ht="16" x14ac:dyDescent="0.2">
      <c r="A190" s="497"/>
      <c r="B190" s="296" t="s">
        <v>68</v>
      </c>
      <c r="C190" s="277"/>
      <c r="D190" s="277"/>
      <c r="E190" s="497"/>
      <c r="F190" s="19"/>
      <c r="G190" s="19"/>
      <c r="H190" s="19"/>
      <c r="I190" s="19"/>
      <c r="J190" s="19"/>
      <c r="K190" s="19"/>
      <c r="L190" s="12"/>
      <c r="M190" s="12"/>
      <c r="N190" s="12"/>
      <c r="O190" s="12"/>
      <c r="P190" s="12"/>
      <c r="Q190" s="12"/>
      <c r="R190" s="12"/>
      <c r="S190" s="12"/>
      <c r="T190" s="12"/>
      <c r="U190" s="12"/>
      <c r="V190" s="12"/>
    </row>
    <row r="191" spans="1:22" ht="16" x14ac:dyDescent="0.2">
      <c r="A191" s="497"/>
      <c r="B191" s="277"/>
      <c r="C191" s="277"/>
      <c r="D191" s="277"/>
      <c r="E191" s="497"/>
      <c r="F191" s="19"/>
      <c r="G191" s="19"/>
      <c r="H191" s="19"/>
      <c r="I191" s="19"/>
      <c r="J191" s="19"/>
      <c r="K191" s="19"/>
      <c r="L191" s="12"/>
      <c r="M191" s="12"/>
      <c r="N191" s="12"/>
      <c r="O191" s="12"/>
      <c r="P191" s="12"/>
      <c r="Q191" s="12"/>
      <c r="R191" s="12"/>
      <c r="S191" s="12"/>
      <c r="T191" s="12"/>
      <c r="U191" s="12"/>
      <c r="V191" s="12"/>
    </row>
    <row r="192" spans="1:22" ht="16" x14ac:dyDescent="0.2">
      <c r="A192" s="497"/>
      <c r="B192" s="350" t="s">
        <v>69</v>
      </c>
      <c r="C192" s="277"/>
      <c r="D192" s="277"/>
      <c r="E192" s="497"/>
      <c r="F192" s="19"/>
      <c r="G192" s="19"/>
      <c r="H192" s="19"/>
      <c r="I192" s="19"/>
      <c r="J192" s="19"/>
      <c r="K192" s="19"/>
      <c r="L192" s="12"/>
      <c r="M192" s="12"/>
      <c r="N192" s="12"/>
      <c r="O192" s="12"/>
      <c r="P192" s="12"/>
      <c r="Q192" s="12"/>
      <c r="R192" s="12"/>
      <c r="S192" s="12"/>
      <c r="T192" s="12"/>
      <c r="U192" s="12"/>
      <c r="V192" s="12"/>
    </row>
    <row r="193" spans="1:22" ht="16" x14ac:dyDescent="0.2">
      <c r="A193" s="497"/>
      <c r="B193" s="296" t="s">
        <v>70</v>
      </c>
      <c r="C193" s="277"/>
      <c r="D193" s="277"/>
      <c r="E193" s="497"/>
      <c r="F193" s="19"/>
      <c r="G193" s="19"/>
      <c r="H193" s="19"/>
      <c r="I193" s="19"/>
      <c r="J193" s="19"/>
      <c r="K193" s="19"/>
      <c r="L193" s="12"/>
      <c r="M193" s="12"/>
      <c r="N193" s="12"/>
      <c r="O193" s="12"/>
      <c r="P193" s="12"/>
      <c r="Q193" s="12"/>
      <c r="R193" s="12"/>
      <c r="S193" s="12"/>
      <c r="T193" s="12"/>
      <c r="U193" s="12"/>
      <c r="V193" s="12"/>
    </row>
    <row r="194" spans="1:22" ht="17" thickBot="1" x14ac:dyDescent="0.25">
      <c r="A194" s="497"/>
      <c r="B194" s="277"/>
      <c r="C194" s="277"/>
      <c r="D194" s="277"/>
      <c r="E194" s="497"/>
      <c r="F194" s="19"/>
      <c r="G194" s="19"/>
      <c r="H194" s="19"/>
      <c r="I194" s="19"/>
      <c r="J194" s="19"/>
      <c r="K194" s="19"/>
      <c r="L194" s="12"/>
      <c r="M194" s="12"/>
      <c r="N194" s="12"/>
      <c r="O194" s="12"/>
      <c r="P194" s="12"/>
      <c r="Q194" s="12"/>
      <c r="R194" s="12"/>
      <c r="S194" s="12"/>
      <c r="T194" s="12"/>
      <c r="U194" s="12"/>
      <c r="V194" s="12"/>
    </row>
    <row r="195" spans="1:22" ht="17" thickBot="1" x14ac:dyDescent="0.25">
      <c r="A195" s="497"/>
      <c r="B195" s="309" t="s">
        <v>56</v>
      </c>
      <c r="C195" s="277"/>
      <c r="D195" s="283"/>
      <c r="E195" s="497"/>
      <c r="F195" s="19"/>
      <c r="G195" s="19"/>
      <c r="H195" s="19"/>
      <c r="I195" s="19"/>
      <c r="J195" s="19"/>
      <c r="K195" s="19"/>
      <c r="L195" s="12"/>
      <c r="M195" s="12"/>
      <c r="N195" s="12"/>
      <c r="O195" s="12"/>
      <c r="P195" s="12"/>
      <c r="Q195" s="12"/>
      <c r="R195" s="12"/>
      <c r="S195" s="12"/>
      <c r="T195" s="12"/>
      <c r="U195" s="12"/>
      <c r="V195" s="12"/>
    </row>
    <row r="196" spans="1:22" ht="17" thickBot="1" x14ac:dyDescent="0.25">
      <c r="A196" s="497"/>
      <c r="B196" s="344"/>
      <c r="C196" s="283"/>
      <c r="D196" s="283"/>
      <c r="E196" s="497"/>
      <c r="F196" s="19"/>
      <c r="G196" s="19"/>
      <c r="H196" s="19"/>
      <c r="I196" s="19"/>
      <c r="J196" s="19"/>
      <c r="K196" s="19"/>
      <c r="L196" s="12"/>
      <c r="M196" s="12"/>
      <c r="N196" s="12"/>
      <c r="O196" s="12"/>
      <c r="P196" s="12"/>
      <c r="Q196" s="12"/>
      <c r="R196" s="12"/>
      <c r="S196" s="12"/>
      <c r="T196" s="12"/>
      <c r="U196" s="12"/>
      <c r="V196" s="12"/>
    </row>
    <row r="197" spans="1:22" ht="17" thickBot="1" x14ac:dyDescent="0.25">
      <c r="A197" s="497"/>
      <c r="B197" s="345" t="s">
        <v>363</v>
      </c>
      <c r="C197" s="283"/>
      <c r="D197" s="283"/>
      <c r="E197" s="497"/>
      <c r="F197" s="19"/>
      <c r="G197" s="19"/>
      <c r="H197" s="19"/>
      <c r="I197" s="19"/>
      <c r="J197" s="19"/>
      <c r="K197" s="19"/>
      <c r="L197" s="12"/>
      <c r="M197" s="12"/>
      <c r="N197" s="12"/>
      <c r="O197" s="12"/>
      <c r="P197" s="12"/>
      <c r="Q197" s="12"/>
      <c r="R197" s="12"/>
      <c r="S197" s="12"/>
      <c r="T197" s="12"/>
      <c r="U197" s="12"/>
      <c r="V197" s="12"/>
    </row>
    <row r="198" spans="1:22" ht="17" thickBot="1" x14ac:dyDescent="0.25">
      <c r="A198" s="497"/>
      <c r="B198" s="283"/>
      <c r="C198" s="283"/>
      <c r="D198" s="283"/>
      <c r="E198" s="497"/>
      <c r="F198" s="19"/>
      <c r="G198" s="19"/>
      <c r="H198" s="19"/>
      <c r="I198" s="19"/>
      <c r="J198" s="19"/>
      <c r="K198" s="19"/>
      <c r="L198" s="12"/>
      <c r="M198" s="12"/>
      <c r="N198" s="12"/>
      <c r="O198" s="12"/>
      <c r="P198" s="12"/>
      <c r="Q198" s="12"/>
      <c r="R198" s="12"/>
      <c r="S198" s="12"/>
      <c r="T198" s="12"/>
      <c r="U198" s="12"/>
      <c r="V198" s="12"/>
    </row>
    <row r="199" spans="1:22" ht="17" thickBot="1" x14ac:dyDescent="0.25">
      <c r="A199" s="497"/>
      <c r="B199" s="283"/>
      <c r="C199" s="283"/>
      <c r="D199" s="276" t="s">
        <v>71</v>
      </c>
      <c r="E199" s="497"/>
      <c r="F199" s="19"/>
      <c r="G199" s="19"/>
      <c r="H199" s="19"/>
      <c r="I199" s="19"/>
      <c r="J199" s="19"/>
      <c r="K199" s="19"/>
      <c r="L199" s="12"/>
      <c r="M199" s="12"/>
      <c r="N199" s="12"/>
      <c r="O199" s="12"/>
      <c r="P199" s="12"/>
      <c r="Q199" s="12"/>
      <c r="R199" s="12"/>
      <c r="S199" s="12"/>
      <c r="T199" s="12"/>
      <c r="U199" s="12"/>
      <c r="V199" s="12"/>
    </row>
    <row r="200" spans="1:22" ht="17" thickBot="1" x14ac:dyDescent="0.25">
      <c r="A200" s="497"/>
      <c r="B200" s="351" t="s">
        <v>72</v>
      </c>
      <c r="C200" s="277"/>
      <c r="D200" s="277"/>
      <c r="E200" s="497"/>
      <c r="F200" s="19"/>
      <c r="G200" s="19"/>
      <c r="H200" s="19"/>
      <c r="I200" s="19"/>
      <c r="J200" s="19"/>
      <c r="K200" s="19"/>
      <c r="L200" s="12"/>
      <c r="M200" s="12"/>
      <c r="N200" s="12"/>
      <c r="O200" s="12"/>
      <c r="P200" s="12"/>
      <c r="Q200" s="12"/>
      <c r="R200" s="12"/>
      <c r="S200" s="12"/>
      <c r="T200" s="12"/>
      <c r="U200" s="12"/>
      <c r="V200" s="12"/>
    </row>
    <row r="201" spans="1:22" ht="17" thickBot="1" x14ac:dyDescent="0.25">
      <c r="A201" s="497"/>
      <c r="B201" s="352" t="s">
        <v>73</v>
      </c>
      <c r="C201" s="349"/>
      <c r="D201" s="353">
        <v>4</v>
      </c>
      <c r="E201" s="497"/>
      <c r="F201" s="19"/>
      <c r="G201" s="19"/>
      <c r="H201" s="19"/>
      <c r="I201" s="19"/>
      <c r="J201" s="19"/>
      <c r="K201" s="19"/>
      <c r="L201" s="12"/>
      <c r="M201" s="12"/>
      <c r="N201" s="12"/>
      <c r="O201" s="12"/>
      <c r="P201" s="12"/>
      <c r="Q201" s="12"/>
      <c r="R201" s="12"/>
      <c r="S201" s="12"/>
      <c r="T201" s="12"/>
      <c r="U201" s="12"/>
      <c r="V201" s="12"/>
    </row>
    <row r="202" spans="1:22" ht="17" thickBot="1" x14ac:dyDescent="0.25">
      <c r="A202" s="497"/>
      <c r="B202" s="354" t="s">
        <v>426</v>
      </c>
      <c r="C202" s="349"/>
      <c r="D202" s="353">
        <v>3</v>
      </c>
      <c r="E202" s="497"/>
      <c r="F202" s="19"/>
      <c r="G202" s="19"/>
      <c r="H202" s="19"/>
      <c r="I202" s="19"/>
      <c r="J202" s="19"/>
      <c r="K202" s="19"/>
      <c r="L202" s="12"/>
      <c r="M202" s="12"/>
      <c r="N202" s="12"/>
      <c r="O202" s="12"/>
      <c r="P202" s="12"/>
      <c r="Q202" s="12"/>
      <c r="R202" s="12"/>
      <c r="S202" s="12"/>
      <c r="T202" s="12"/>
      <c r="U202" s="12"/>
      <c r="V202" s="12"/>
    </row>
    <row r="203" spans="1:22" ht="17" thickBot="1" x14ac:dyDescent="0.25">
      <c r="A203" s="497"/>
      <c r="B203" s="354" t="s">
        <v>74</v>
      </c>
      <c r="C203" s="349"/>
      <c r="D203" s="353">
        <v>2</v>
      </c>
      <c r="E203" s="497"/>
      <c r="F203" s="19"/>
      <c r="G203" s="19"/>
      <c r="H203" s="19"/>
      <c r="I203" s="19"/>
      <c r="J203" s="19"/>
      <c r="K203" s="19"/>
      <c r="L203" s="12"/>
      <c r="M203" s="12"/>
      <c r="N203" s="12"/>
      <c r="O203" s="12"/>
      <c r="P203" s="12"/>
      <c r="Q203" s="12"/>
      <c r="R203" s="12"/>
      <c r="S203" s="12"/>
      <c r="T203" s="12"/>
      <c r="U203" s="12"/>
      <c r="V203" s="12"/>
    </row>
    <row r="204" spans="1:22" ht="17" thickBot="1" x14ac:dyDescent="0.25">
      <c r="A204" s="497"/>
      <c r="B204" s="354" t="s">
        <v>427</v>
      </c>
      <c r="C204" s="349"/>
      <c r="D204" s="353">
        <v>4</v>
      </c>
      <c r="E204" s="497"/>
      <c r="F204" s="19"/>
      <c r="G204" s="19"/>
      <c r="H204" s="19"/>
      <c r="I204" s="19"/>
      <c r="J204" s="19"/>
      <c r="K204" s="19"/>
      <c r="L204" s="12"/>
      <c r="M204" s="12"/>
      <c r="N204" s="12"/>
      <c r="O204" s="12"/>
      <c r="P204" s="12"/>
      <c r="Q204" s="12"/>
      <c r="R204" s="12"/>
      <c r="S204" s="12"/>
      <c r="T204" s="12"/>
      <c r="U204" s="12"/>
      <c r="V204" s="12"/>
    </row>
    <row r="205" spans="1:22" ht="17" thickBot="1" x14ac:dyDescent="0.25">
      <c r="A205" s="497"/>
      <c r="B205" s="355" t="s">
        <v>75</v>
      </c>
      <c r="C205" s="349"/>
      <c r="D205" s="353">
        <v>3</v>
      </c>
      <c r="E205" s="497"/>
      <c r="F205" s="19"/>
      <c r="G205" s="19"/>
      <c r="H205" s="19"/>
      <c r="I205" s="19"/>
      <c r="J205" s="19"/>
      <c r="K205" s="19"/>
      <c r="L205" s="12"/>
      <c r="M205" s="12"/>
      <c r="N205" s="12"/>
      <c r="O205" s="12"/>
      <c r="P205" s="12"/>
      <c r="Q205" s="12"/>
      <c r="R205" s="12"/>
      <c r="S205" s="12"/>
      <c r="T205" s="12"/>
      <c r="U205" s="12"/>
      <c r="V205" s="12"/>
    </row>
    <row r="206" spans="1:22" ht="16" x14ac:dyDescent="0.2">
      <c r="A206" s="497"/>
      <c r="B206" s="277"/>
      <c r="C206" s="277"/>
      <c r="D206" s="277"/>
      <c r="E206" s="497"/>
      <c r="F206" s="19"/>
      <c r="G206" s="19"/>
      <c r="H206" s="19"/>
      <c r="I206" s="19"/>
      <c r="J206" s="19"/>
      <c r="K206" s="19"/>
      <c r="L206" s="12"/>
      <c r="M206" s="12"/>
      <c r="N206" s="12"/>
      <c r="O206" s="12"/>
      <c r="P206" s="12"/>
      <c r="Q206" s="12"/>
      <c r="R206" s="12"/>
      <c r="S206" s="12"/>
      <c r="T206" s="12"/>
      <c r="U206" s="12"/>
      <c r="V206" s="12"/>
    </row>
    <row r="207" spans="1:22" ht="17" thickBot="1" x14ac:dyDescent="0.25">
      <c r="A207" s="497"/>
      <c r="B207" s="356" t="s">
        <v>76</v>
      </c>
      <c r="C207" s="277"/>
      <c r="D207" s="277"/>
      <c r="E207" s="497"/>
      <c r="F207" s="19"/>
      <c r="G207" s="19"/>
      <c r="H207" s="19"/>
      <c r="I207" s="19"/>
      <c r="J207" s="19"/>
      <c r="K207" s="19"/>
      <c r="L207" s="12"/>
      <c r="M207" s="12"/>
      <c r="N207" s="12"/>
      <c r="O207" s="12"/>
      <c r="P207" s="12"/>
      <c r="Q207" s="12"/>
      <c r="R207" s="12"/>
      <c r="S207" s="12"/>
      <c r="T207" s="12"/>
      <c r="U207" s="12"/>
      <c r="V207" s="12"/>
    </row>
    <row r="208" spans="1:22" ht="17" thickBot="1" x14ac:dyDescent="0.25">
      <c r="A208" s="497"/>
      <c r="B208" s="352" t="s">
        <v>77</v>
      </c>
      <c r="C208" s="349"/>
      <c r="D208" s="353">
        <v>6</v>
      </c>
      <c r="E208" s="497"/>
      <c r="F208" s="19"/>
      <c r="G208" s="19"/>
      <c r="H208" s="19"/>
      <c r="I208" s="19"/>
      <c r="J208" s="19"/>
      <c r="K208" s="19"/>
      <c r="L208" s="12"/>
      <c r="M208" s="12"/>
      <c r="N208" s="12"/>
      <c r="O208" s="12"/>
      <c r="P208" s="12"/>
      <c r="Q208" s="12"/>
      <c r="R208" s="12"/>
      <c r="S208" s="12"/>
      <c r="T208" s="12"/>
      <c r="U208" s="12"/>
      <c r="V208" s="12"/>
    </row>
    <row r="209" spans="1:22" ht="17" thickBot="1" x14ac:dyDescent="0.25">
      <c r="A209" s="497"/>
      <c r="B209" s="354" t="s">
        <v>78</v>
      </c>
      <c r="C209" s="349"/>
      <c r="D209" s="353">
        <v>5</v>
      </c>
      <c r="E209" s="497"/>
      <c r="F209" s="19"/>
      <c r="G209" s="19"/>
      <c r="H209" s="19"/>
      <c r="I209" s="19"/>
      <c r="J209" s="19"/>
      <c r="K209" s="19"/>
      <c r="L209" s="12"/>
      <c r="M209" s="12"/>
      <c r="N209" s="12"/>
      <c r="O209" s="12"/>
      <c r="P209" s="12"/>
      <c r="Q209" s="12"/>
      <c r="R209" s="12"/>
      <c r="S209" s="12"/>
      <c r="T209" s="12"/>
      <c r="U209" s="12"/>
      <c r="V209" s="12"/>
    </row>
    <row r="210" spans="1:22" ht="17" thickBot="1" x14ac:dyDescent="0.25">
      <c r="A210" s="497"/>
      <c r="B210" s="354" t="s">
        <v>79</v>
      </c>
      <c r="C210" s="349"/>
      <c r="D210" s="353">
        <v>4</v>
      </c>
      <c r="E210" s="497"/>
      <c r="F210" s="19"/>
      <c r="G210" s="19"/>
      <c r="H210" s="19"/>
      <c r="I210" s="19"/>
      <c r="J210" s="19"/>
      <c r="K210" s="19"/>
      <c r="L210" s="12"/>
      <c r="M210" s="12"/>
      <c r="N210" s="12"/>
      <c r="O210" s="12"/>
      <c r="P210" s="12"/>
      <c r="Q210" s="12"/>
      <c r="R210" s="12"/>
      <c r="S210" s="12"/>
      <c r="T210" s="12"/>
      <c r="U210" s="12"/>
      <c r="V210" s="12"/>
    </row>
    <row r="211" spans="1:22" ht="17" thickBot="1" x14ac:dyDescent="0.25">
      <c r="A211" s="497"/>
      <c r="B211" s="354" t="s">
        <v>80</v>
      </c>
      <c r="C211" s="277"/>
      <c r="D211" s="353">
        <v>4</v>
      </c>
      <c r="E211" s="497"/>
      <c r="F211" s="19"/>
      <c r="G211" s="19"/>
      <c r="H211" s="19"/>
      <c r="I211" s="19"/>
      <c r="J211" s="19"/>
      <c r="K211" s="19"/>
      <c r="L211" s="12"/>
      <c r="M211" s="12"/>
      <c r="N211" s="12"/>
      <c r="O211" s="12"/>
      <c r="P211" s="12"/>
      <c r="Q211" s="12"/>
      <c r="R211" s="12"/>
      <c r="S211" s="12"/>
      <c r="T211" s="12"/>
      <c r="U211" s="12"/>
      <c r="V211" s="12"/>
    </row>
    <row r="212" spans="1:22" ht="17" thickBot="1" x14ac:dyDescent="0.25">
      <c r="A212" s="497"/>
      <c r="B212" s="355" t="s">
        <v>81</v>
      </c>
      <c r="C212" s="277"/>
      <c r="D212" s="353">
        <v>5</v>
      </c>
      <c r="E212" s="497"/>
      <c r="F212" s="19"/>
      <c r="G212" s="19"/>
      <c r="H212" s="19"/>
      <c r="I212" s="19"/>
      <c r="J212" s="19"/>
      <c r="K212" s="19"/>
      <c r="L212" s="12"/>
      <c r="M212" s="12"/>
      <c r="N212" s="12"/>
      <c r="O212" s="12"/>
      <c r="P212" s="12"/>
      <c r="Q212" s="12"/>
      <c r="R212" s="12"/>
      <c r="S212" s="12"/>
      <c r="T212" s="12"/>
      <c r="U212" s="12"/>
      <c r="V212" s="12"/>
    </row>
    <row r="213" spans="1:22" ht="16" x14ac:dyDescent="0.2">
      <c r="A213" s="497"/>
      <c r="B213" s="277"/>
      <c r="C213" s="277"/>
      <c r="D213" s="277"/>
      <c r="E213" s="497"/>
      <c r="F213" s="19"/>
      <c r="G213" s="19"/>
      <c r="H213" s="19"/>
      <c r="I213" s="19"/>
      <c r="J213" s="19"/>
      <c r="K213" s="19"/>
      <c r="L213" s="12"/>
      <c r="M213" s="12"/>
      <c r="N213" s="12"/>
      <c r="O213" s="12"/>
      <c r="P213" s="12"/>
      <c r="Q213" s="12"/>
      <c r="R213" s="12"/>
      <c r="S213" s="12"/>
      <c r="T213" s="12"/>
      <c r="U213" s="12"/>
      <c r="V213" s="12"/>
    </row>
    <row r="214" spans="1:22" ht="17" thickBot="1" x14ac:dyDescent="0.25">
      <c r="A214" s="497"/>
      <c r="B214" s="277"/>
      <c r="C214" s="277"/>
      <c r="D214" s="277"/>
      <c r="E214" s="497"/>
      <c r="F214" s="19"/>
      <c r="G214" s="19"/>
      <c r="H214" s="19"/>
      <c r="I214" s="19"/>
      <c r="J214" s="19"/>
      <c r="K214" s="19"/>
      <c r="L214" s="12"/>
      <c r="M214" s="12"/>
      <c r="N214" s="12"/>
      <c r="O214" s="12"/>
      <c r="P214" s="12"/>
      <c r="Q214" s="12"/>
      <c r="R214" s="12"/>
      <c r="S214" s="12"/>
      <c r="T214" s="12"/>
      <c r="U214" s="12"/>
      <c r="V214" s="12"/>
    </row>
    <row r="215" spans="1:22" ht="17" thickBot="1" x14ac:dyDescent="0.25">
      <c r="A215" s="497"/>
      <c r="B215" s="277"/>
      <c r="C215" s="277"/>
      <c r="D215" s="276" t="s">
        <v>71</v>
      </c>
      <c r="E215" s="497"/>
      <c r="F215" s="19"/>
      <c r="G215" s="19"/>
      <c r="H215" s="19"/>
      <c r="I215" s="19"/>
      <c r="J215" s="19"/>
      <c r="K215" s="19"/>
      <c r="L215" s="12"/>
      <c r="M215" s="12"/>
      <c r="N215" s="12"/>
      <c r="O215" s="12"/>
      <c r="P215" s="12"/>
      <c r="Q215" s="12"/>
      <c r="R215" s="12"/>
      <c r="S215" s="12"/>
      <c r="T215" s="12"/>
      <c r="U215" s="12"/>
      <c r="V215" s="12"/>
    </row>
    <row r="216" spans="1:22" ht="17" thickBot="1" x14ac:dyDescent="0.25">
      <c r="A216" s="497"/>
      <c r="B216" s="356" t="s">
        <v>82</v>
      </c>
      <c r="C216" s="277"/>
      <c r="D216" s="277"/>
      <c r="E216" s="497"/>
      <c r="F216" s="19"/>
      <c r="G216" s="19"/>
      <c r="H216" s="19"/>
      <c r="I216" s="19"/>
      <c r="J216" s="19"/>
      <c r="K216" s="19"/>
      <c r="L216" s="12"/>
      <c r="M216" s="12"/>
      <c r="N216" s="12"/>
      <c r="O216" s="12"/>
      <c r="P216" s="12"/>
      <c r="Q216" s="12"/>
      <c r="R216" s="12"/>
      <c r="S216" s="12"/>
      <c r="T216" s="12"/>
      <c r="U216" s="12"/>
      <c r="V216" s="12"/>
    </row>
    <row r="217" spans="1:22" ht="17" thickBot="1" x14ac:dyDescent="0.25">
      <c r="A217" s="497"/>
      <c r="B217" s="352" t="s">
        <v>32</v>
      </c>
      <c r="C217" s="277"/>
      <c r="D217" s="353">
        <v>-3</v>
      </c>
      <c r="E217" s="497"/>
      <c r="F217" s="19"/>
      <c r="G217" s="19"/>
      <c r="H217" s="19"/>
      <c r="I217" s="19"/>
      <c r="J217" s="19"/>
      <c r="K217" s="19"/>
      <c r="L217" s="12"/>
      <c r="M217" s="12"/>
      <c r="N217" s="12"/>
      <c r="O217" s="12"/>
      <c r="P217" s="12"/>
      <c r="Q217" s="12"/>
      <c r="R217" s="12"/>
      <c r="S217" s="12"/>
      <c r="T217" s="12"/>
      <c r="U217" s="12"/>
      <c r="V217" s="12"/>
    </row>
    <row r="218" spans="1:22" ht="17" thickBot="1" x14ac:dyDescent="0.25">
      <c r="A218" s="497"/>
      <c r="B218" s="354" t="s">
        <v>33</v>
      </c>
      <c r="C218" s="277"/>
      <c r="D218" s="353">
        <v>-1</v>
      </c>
      <c r="E218" s="497"/>
      <c r="F218" s="19"/>
      <c r="G218" s="19"/>
      <c r="H218" s="19"/>
      <c r="I218" s="19"/>
      <c r="J218" s="19"/>
      <c r="K218" s="19"/>
      <c r="L218" s="12"/>
      <c r="M218" s="12"/>
      <c r="N218" s="12"/>
      <c r="O218" s="12"/>
      <c r="P218" s="12"/>
      <c r="Q218" s="12"/>
      <c r="R218" s="12"/>
      <c r="S218" s="12"/>
      <c r="T218" s="12"/>
      <c r="U218" s="12"/>
      <c r="V218" s="12"/>
    </row>
    <row r="219" spans="1:22" ht="17" thickBot="1" x14ac:dyDescent="0.25">
      <c r="A219" s="497"/>
      <c r="B219" s="354" t="s">
        <v>31</v>
      </c>
      <c r="C219" s="277"/>
      <c r="D219" s="353">
        <v>-3</v>
      </c>
      <c r="E219" s="497"/>
      <c r="F219" s="19"/>
      <c r="G219" s="19"/>
      <c r="H219" s="19"/>
      <c r="I219" s="19"/>
      <c r="J219" s="19"/>
      <c r="K219" s="19"/>
      <c r="L219" s="12"/>
      <c r="M219" s="12"/>
      <c r="N219" s="12"/>
      <c r="O219" s="12"/>
      <c r="P219" s="12"/>
      <c r="Q219" s="12"/>
      <c r="R219" s="12"/>
      <c r="S219" s="12"/>
      <c r="T219" s="12"/>
      <c r="U219" s="12"/>
      <c r="V219" s="12"/>
    </row>
    <row r="220" spans="1:22" ht="17" thickBot="1" x14ac:dyDescent="0.25">
      <c r="A220" s="497"/>
      <c r="B220" s="354" t="s">
        <v>83</v>
      </c>
      <c r="C220" s="277"/>
      <c r="D220" s="353">
        <v>-2</v>
      </c>
      <c r="E220" s="497"/>
      <c r="F220" s="19"/>
      <c r="G220" s="19"/>
      <c r="H220" s="19"/>
      <c r="I220" s="19"/>
      <c r="J220" s="19"/>
      <c r="K220" s="19"/>
      <c r="L220" s="12"/>
      <c r="M220" s="12"/>
      <c r="N220" s="12"/>
      <c r="O220" s="12"/>
      <c r="P220" s="12"/>
      <c r="Q220" s="12"/>
      <c r="R220" s="12"/>
      <c r="S220" s="12"/>
      <c r="T220" s="12"/>
      <c r="U220" s="12"/>
      <c r="V220" s="12"/>
    </row>
    <row r="221" spans="1:22" ht="17" thickBot="1" x14ac:dyDescent="0.25">
      <c r="A221" s="497"/>
      <c r="B221" s="355" t="s">
        <v>84</v>
      </c>
      <c r="C221" s="277"/>
      <c r="D221" s="353">
        <v>-5</v>
      </c>
      <c r="E221" s="497"/>
      <c r="F221" s="19"/>
      <c r="G221" s="19"/>
      <c r="H221" s="19"/>
      <c r="I221" s="19"/>
      <c r="J221" s="19"/>
      <c r="K221" s="19"/>
      <c r="L221" s="12"/>
      <c r="M221" s="12"/>
      <c r="N221" s="12"/>
      <c r="O221" s="12"/>
      <c r="P221" s="12"/>
      <c r="Q221" s="12"/>
      <c r="R221" s="12"/>
      <c r="S221" s="12"/>
      <c r="T221" s="12"/>
      <c r="U221" s="12"/>
      <c r="V221" s="12"/>
    </row>
    <row r="222" spans="1:22" ht="16" x14ac:dyDescent="0.2">
      <c r="A222" s="497"/>
      <c r="B222" s="277"/>
      <c r="C222" s="277"/>
      <c r="D222" s="277"/>
      <c r="E222" s="497"/>
      <c r="F222" s="19"/>
      <c r="G222" s="19"/>
      <c r="H222" s="19"/>
      <c r="I222" s="19"/>
      <c r="J222" s="19"/>
      <c r="K222" s="19"/>
      <c r="L222" s="12"/>
      <c r="M222" s="12"/>
      <c r="N222" s="12"/>
      <c r="O222" s="12"/>
      <c r="P222" s="12"/>
      <c r="Q222" s="12"/>
      <c r="R222" s="12"/>
      <c r="S222" s="12"/>
      <c r="T222" s="12"/>
      <c r="U222" s="12"/>
      <c r="V222" s="12"/>
    </row>
    <row r="223" spans="1:22" ht="17" thickBot="1" x14ac:dyDescent="0.25">
      <c r="A223" s="497"/>
      <c r="B223" s="356" t="s">
        <v>85</v>
      </c>
      <c r="C223" s="277"/>
      <c r="D223" s="277"/>
      <c r="E223" s="497"/>
      <c r="F223" s="19"/>
      <c r="G223" s="19"/>
      <c r="H223" s="19"/>
      <c r="I223" s="19"/>
      <c r="J223" s="19"/>
      <c r="K223" s="19"/>
      <c r="L223" s="12"/>
      <c r="M223" s="12"/>
      <c r="N223" s="12"/>
      <c r="O223" s="12"/>
      <c r="P223" s="12"/>
      <c r="Q223" s="12"/>
      <c r="R223" s="12"/>
      <c r="S223" s="12"/>
      <c r="T223" s="12"/>
      <c r="U223" s="12"/>
      <c r="V223" s="12"/>
    </row>
    <row r="224" spans="1:22" ht="17" thickBot="1" x14ac:dyDescent="0.25">
      <c r="A224" s="497"/>
      <c r="B224" s="352" t="s">
        <v>86</v>
      </c>
      <c r="C224" s="277"/>
      <c r="D224" s="353">
        <v>-3</v>
      </c>
      <c r="E224" s="497"/>
      <c r="F224" s="19"/>
      <c r="G224" s="19"/>
      <c r="H224" s="19"/>
      <c r="I224" s="19"/>
      <c r="J224" s="19"/>
      <c r="K224" s="19"/>
      <c r="L224" s="12"/>
      <c r="M224" s="12"/>
      <c r="N224" s="12"/>
      <c r="O224" s="12"/>
      <c r="P224" s="12"/>
      <c r="Q224" s="12"/>
      <c r="R224" s="12"/>
      <c r="S224" s="12"/>
      <c r="T224" s="12"/>
      <c r="U224" s="12"/>
      <c r="V224" s="12"/>
    </row>
    <row r="225" spans="1:22" ht="17" thickBot="1" x14ac:dyDescent="0.25">
      <c r="A225" s="497"/>
      <c r="B225" s="354" t="s">
        <v>87</v>
      </c>
      <c r="C225" s="277"/>
      <c r="D225" s="353">
        <v>-3</v>
      </c>
      <c r="E225" s="497"/>
      <c r="F225" s="19"/>
      <c r="G225" s="19"/>
      <c r="H225" s="19"/>
      <c r="I225" s="19"/>
      <c r="J225" s="19"/>
      <c r="K225" s="19"/>
      <c r="L225" s="12"/>
      <c r="M225" s="12"/>
      <c r="N225" s="12"/>
      <c r="O225" s="12"/>
      <c r="P225" s="12"/>
      <c r="Q225" s="12"/>
      <c r="R225" s="12"/>
      <c r="S225" s="12"/>
      <c r="T225" s="12"/>
      <c r="U225" s="12"/>
      <c r="V225" s="12"/>
    </row>
    <row r="226" spans="1:22" ht="17" thickBot="1" x14ac:dyDescent="0.25">
      <c r="A226" s="497"/>
      <c r="B226" s="354" t="s">
        <v>88</v>
      </c>
      <c r="C226" s="277"/>
      <c r="D226" s="353">
        <v>-4</v>
      </c>
      <c r="E226" s="497"/>
      <c r="F226" s="19"/>
      <c r="G226" s="19"/>
      <c r="H226" s="19"/>
      <c r="I226" s="19"/>
      <c r="J226" s="19"/>
      <c r="K226" s="19"/>
      <c r="L226" s="12"/>
      <c r="M226" s="12"/>
      <c r="N226" s="12"/>
      <c r="O226" s="12"/>
      <c r="P226" s="12"/>
      <c r="Q226" s="12"/>
      <c r="R226" s="12"/>
      <c r="S226" s="12"/>
      <c r="T226" s="12"/>
      <c r="U226" s="12"/>
      <c r="V226" s="12"/>
    </row>
    <row r="227" spans="1:22" ht="17" thickBot="1" x14ac:dyDescent="0.25">
      <c r="A227" s="497"/>
      <c r="B227" s="354" t="s">
        <v>89</v>
      </c>
      <c r="C227" s="277"/>
      <c r="D227" s="353">
        <v>-3</v>
      </c>
      <c r="E227" s="497"/>
      <c r="F227" s="19"/>
      <c r="G227" s="19"/>
      <c r="H227" s="19"/>
      <c r="I227" s="19"/>
      <c r="J227" s="19"/>
      <c r="K227" s="19"/>
      <c r="L227" s="12"/>
      <c r="M227" s="12"/>
      <c r="N227" s="12"/>
      <c r="O227" s="12"/>
      <c r="P227" s="12"/>
      <c r="Q227" s="12"/>
      <c r="R227" s="12"/>
      <c r="S227" s="12"/>
      <c r="T227" s="12"/>
      <c r="U227" s="12"/>
      <c r="V227" s="12"/>
    </row>
    <row r="228" spans="1:22" ht="17" thickBot="1" x14ac:dyDescent="0.25">
      <c r="A228" s="497"/>
      <c r="B228" s="355" t="s">
        <v>90</v>
      </c>
      <c r="C228" s="277"/>
      <c r="D228" s="353">
        <v>-2</v>
      </c>
      <c r="E228" s="497"/>
      <c r="F228" s="19"/>
      <c r="G228" s="19"/>
      <c r="H228" s="19"/>
      <c r="I228" s="19"/>
      <c r="J228" s="19"/>
      <c r="K228" s="19"/>
      <c r="L228" s="12"/>
      <c r="M228" s="12"/>
      <c r="N228" s="12"/>
      <c r="O228" s="12"/>
      <c r="P228" s="12"/>
      <c r="Q228" s="12"/>
      <c r="R228" s="12"/>
      <c r="S228" s="12"/>
      <c r="T228" s="12"/>
      <c r="U228" s="12"/>
      <c r="V228" s="12"/>
    </row>
    <row r="229" spans="1:22" ht="17" thickBot="1" x14ac:dyDescent="0.25">
      <c r="A229" s="497"/>
      <c r="B229" s="497"/>
      <c r="C229" s="497"/>
      <c r="D229" s="497"/>
      <c r="E229" s="497"/>
      <c r="F229" s="19"/>
      <c r="G229" s="19"/>
      <c r="H229" s="19"/>
      <c r="I229" s="19"/>
      <c r="J229" s="19"/>
      <c r="K229" s="19"/>
      <c r="L229" s="12"/>
      <c r="M229" s="12"/>
      <c r="N229" s="12"/>
      <c r="O229" s="12"/>
      <c r="P229" s="12"/>
      <c r="Q229" s="12"/>
      <c r="R229" s="12"/>
      <c r="S229" s="12"/>
      <c r="T229" s="12"/>
      <c r="U229" s="12"/>
      <c r="V229" s="12"/>
    </row>
    <row r="230" spans="1:22" ht="16" x14ac:dyDescent="0.2">
      <c r="A230" s="497"/>
      <c r="B230" s="357" t="s">
        <v>95</v>
      </c>
      <c r="C230" s="497"/>
      <c r="D230" s="358">
        <f>SUM(D208:D212)/5+SUM(D217:D221)/5</f>
        <v>2</v>
      </c>
      <c r="E230" s="497"/>
      <c r="F230" s="19"/>
      <c r="G230" s="19"/>
      <c r="H230" s="19"/>
      <c r="I230" s="19"/>
      <c r="J230" s="19"/>
      <c r="K230" s="19"/>
      <c r="L230" s="12"/>
      <c r="M230" s="12"/>
      <c r="N230" s="12"/>
      <c r="O230" s="12"/>
      <c r="P230" s="12"/>
      <c r="Q230" s="12"/>
      <c r="R230" s="12"/>
      <c r="S230" s="12"/>
      <c r="T230" s="12"/>
      <c r="U230" s="12"/>
      <c r="V230" s="12"/>
    </row>
    <row r="231" spans="1:22" ht="17" thickBot="1" x14ac:dyDescent="0.25">
      <c r="A231" s="497"/>
      <c r="B231" s="359" t="s">
        <v>96</v>
      </c>
      <c r="C231" s="497"/>
      <c r="D231" s="360">
        <f>SUM(D201:D205)/5+SUM(D224:D228)/5</f>
        <v>0.20000000000000018</v>
      </c>
      <c r="E231" s="497"/>
      <c r="F231" s="19"/>
      <c r="G231" s="19"/>
      <c r="H231" s="19"/>
      <c r="I231" s="19"/>
      <c r="J231" s="19"/>
      <c r="K231" s="19"/>
      <c r="L231" s="12"/>
      <c r="M231" s="12"/>
      <c r="N231" s="12"/>
      <c r="O231" s="12"/>
      <c r="P231" s="12"/>
      <c r="Q231" s="12"/>
      <c r="R231" s="12"/>
      <c r="S231" s="12"/>
      <c r="T231" s="12"/>
      <c r="U231" s="12"/>
      <c r="V231" s="12"/>
    </row>
    <row r="232" spans="1:22" ht="17" thickBot="1" x14ac:dyDescent="0.25">
      <c r="A232" s="497"/>
      <c r="B232" s="497"/>
      <c r="C232" s="497"/>
      <c r="D232" s="497"/>
      <c r="E232" s="497"/>
      <c r="F232" s="19"/>
      <c r="G232" s="19"/>
      <c r="H232" s="19"/>
      <c r="I232" s="19"/>
      <c r="J232" s="19"/>
      <c r="K232" s="19"/>
      <c r="L232" s="12"/>
      <c r="M232" s="12"/>
      <c r="N232" s="12"/>
      <c r="O232" s="12"/>
      <c r="P232" s="12"/>
      <c r="Q232" s="12"/>
      <c r="R232" s="12"/>
      <c r="S232" s="12"/>
      <c r="T232" s="12"/>
      <c r="U232" s="12"/>
      <c r="V232" s="12"/>
    </row>
    <row r="233" spans="1:22" ht="17" thickBot="1" x14ac:dyDescent="0.25">
      <c r="A233" s="497"/>
      <c r="B233" s="345" t="s">
        <v>429</v>
      </c>
      <c r="C233" s="497"/>
      <c r="D233" s="497"/>
      <c r="E233" s="497"/>
      <c r="F233" s="19"/>
      <c r="G233" s="19"/>
      <c r="H233" s="19"/>
      <c r="I233" s="19"/>
      <c r="J233" s="19"/>
      <c r="K233" s="19"/>
      <c r="L233" s="12"/>
      <c r="M233" s="12"/>
      <c r="N233" s="12"/>
      <c r="O233" s="12"/>
      <c r="P233" s="12"/>
      <c r="Q233" s="12"/>
      <c r="R233" s="12"/>
      <c r="S233" s="12"/>
      <c r="T233" s="12"/>
      <c r="U233" s="12"/>
      <c r="V233" s="12"/>
    </row>
    <row r="234" spans="1:22" ht="17" thickBot="1" x14ac:dyDescent="0.25">
      <c r="A234" s="497"/>
      <c r="B234" s="497"/>
      <c r="C234" s="497"/>
      <c r="D234" s="497"/>
      <c r="E234" s="497"/>
      <c r="F234" s="19"/>
      <c r="G234" s="19"/>
      <c r="H234" s="19"/>
      <c r="I234" s="19"/>
      <c r="J234" s="19"/>
      <c r="K234" s="19"/>
      <c r="L234" s="12"/>
      <c r="M234" s="12"/>
      <c r="N234" s="12"/>
      <c r="O234" s="12"/>
      <c r="P234" s="12"/>
      <c r="Q234" s="12"/>
      <c r="R234" s="12"/>
      <c r="S234" s="12"/>
      <c r="T234" s="12"/>
      <c r="U234" s="12"/>
      <c r="V234" s="12"/>
    </row>
    <row r="235" spans="1:22" ht="16" x14ac:dyDescent="0.2">
      <c r="A235" s="497"/>
      <c r="B235" s="361" t="s">
        <v>91</v>
      </c>
      <c r="C235" s="497"/>
      <c r="D235" s="362">
        <v>5</v>
      </c>
      <c r="E235" s="497"/>
      <c r="F235" s="19"/>
      <c r="G235" s="19"/>
      <c r="H235" s="19"/>
      <c r="I235" s="19"/>
      <c r="J235" s="19"/>
      <c r="K235" s="19"/>
      <c r="L235" s="12"/>
      <c r="M235" s="12"/>
      <c r="N235" s="12"/>
      <c r="O235" s="12"/>
      <c r="P235" s="12"/>
      <c r="Q235" s="12"/>
      <c r="R235" s="12"/>
      <c r="S235" s="12"/>
      <c r="T235" s="12"/>
      <c r="U235" s="12"/>
      <c r="V235" s="12"/>
    </row>
    <row r="236" spans="1:22" ht="16" x14ac:dyDescent="0.2">
      <c r="A236" s="497"/>
      <c r="B236" s="363" t="s">
        <v>92</v>
      </c>
      <c r="C236" s="497"/>
      <c r="D236" s="330">
        <v>4</v>
      </c>
      <c r="E236" s="497"/>
      <c r="F236" s="19"/>
      <c r="G236" s="19"/>
      <c r="H236" s="19"/>
      <c r="I236" s="19"/>
      <c r="J236" s="19"/>
      <c r="K236" s="19"/>
      <c r="L236" s="12"/>
      <c r="M236" s="12"/>
      <c r="N236" s="12"/>
      <c r="O236" s="12"/>
      <c r="P236" s="12"/>
      <c r="Q236" s="12"/>
      <c r="R236" s="12"/>
      <c r="S236" s="12"/>
      <c r="T236" s="12"/>
      <c r="U236" s="12"/>
      <c r="V236" s="12"/>
    </row>
    <row r="237" spans="1:22" ht="16" x14ac:dyDescent="0.2">
      <c r="A237" s="497"/>
      <c r="B237" s="363" t="s">
        <v>93</v>
      </c>
      <c r="C237" s="497"/>
      <c r="D237" s="330">
        <v>-3</v>
      </c>
      <c r="E237" s="497"/>
      <c r="F237" s="19"/>
      <c r="G237" s="19"/>
      <c r="H237" s="19"/>
      <c r="I237" s="19"/>
      <c r="J237" s="19"/>
      <c r="K237" s="19"/>
      <c r="L237" s="12"/>
      <c r="M237" s="12"/>
      <c r="N237" s="12"/>
      <c r="O237" s="12"/>
      <c r="P237" s="12"/>
      <c r="Q237" s="12"/>
      <c r="R237" s="12"/>
      <c r="S237" s="12"/>
      <c r="T237" s="12"/>
      <c r="U237" s="12"/>
      <c r="V237" s="12"/>
    </row>
    <row r="238" spans="1:22" ht="17" thickBot="1" x14ac:dyDescent="0.25">
      <c r="A238" s="497"/>
      <c r="B238" s="364" t="s">
        <v>94</v>
      </c>
      <c r="C238" s="497"/>
      <c r="D238" s="330">
        <v>-2</v>
      </c>
      <c r="E238" s="497"/>
      <c r="F238" s="19"/>
      <c r="G238" s="19"/>
      <c r="H238" s="19"/>
      <c r="I238" s="19"/>
      <c r="J238" s="19"/>
      <c r="K238" s="19"/>
      <c r="L238" s="12"/>
      <c r="M238" s="12"/>
      <c r="N238" s="12"/>
      <c r="O238" s="12"/>
      <c r="P238" s="12"/>
      <c r="Q238" s="12"/>
      <c r="R238" s="12"/>
      <c r="S238" s="12"/>
      <c r="T238" s="12"/>
      <c r="U238" s="12"/>
      <c r="V238" s="12"/>
    </row>
    <row r="239" spans="1:22" ht="17" thickBot="1" x14ac:dyDescent="0.25">
      <c r="A239" s="497"/>
      <c r="B239" s="497"/>
      <c r="C239" s="497"/>
      <c r="D239" s="497"/>
      <c r="E239" s="497"/>
      <c r="F239" s="19"/>
      <c r="G239" s="19"/>
      <c r="H239" s="19"/>
      <c r="I239" s="19"/>
      <c r="J239" s="19"/>
      <c r="K239" s="19"/>
      <c r="L239" s="12"/>
      <c r="M239" s="12"/>
      <c r="N239" s="12"/>
      <c r="O239" s="12"/>
      <c r="P239" s="12"/>
      <c r="Q239" s="12"/>
      <c r="R239" s="12"/>
      <c r="S239" s="12"/>
      <c r="T239" s="12"/>
      <c r="U239" s="12"/>
      <c r="V239" s="12"/>
    </row>
    <row r="240" spans="1:22" ht="16" x14ac:dyDescent="0.2">
      <c r="A240" s="497"/>
      <c r="B240" s="357" t="s">
        <v>97</v>
      </c>
      <c r="C240" s="497"/>
      <c r="D240" s="365">
        <f>D236+D237</f>
        <v>1</v>
      </c>
      <c r="E240" s="497"/>
      <c r="F240" s="19"/>
      <c r="G240" s="19"/>
      <c r="H240" s="19"/>
      <c r="I240" s="19"/>
      <c r="J240" s="19"/>
      <c r="K240" s="19"/>
      <c r="L240" s="12"/>
      <c r="M240" s="12"/>
      <c r="N240" s="12"/>
      <c r="O240" s="12"/>
      <c r="P240" s="12"/>
      <c r="Q240" s="12"/>
      <c r="R240" s="12"/>
      <c r="S240" s="12"/>
      <c r="T240" s="12"/>
      <c r="U240" s="12"/>
      <c r="V240" s="12"/>
    </row>
    <row r="241" spans="1:22" ht="17" thickBot="1" x14ac:dyDescent="0.25">
      <c r="A241" s="497"/>
      <c r="B241" s="359" t="s">
        <v>100</v>
      </c>
      <c r="C241" s="497"/>
      <c r="D241" s="366">
        <f>D235+D238</f>
        <v>3</v>
      </c>
      <c r="E241" s="497"/>
      <c r="F241" s="19"/>
      <c r="G241" s="19"/>
      <c r="H241" s="19"/>
      <c r="I241" s="19"/>
      <c r="J241" s="19"/>
      <c r="K241" s="19"/>
      <c r="L241" s="12"/>
      <c r="M241" s="12"/>
      <c r="N241" s="12"/>
      <c r="O241" s="12"/>
      <c r="P241" s="12"/>
      <c r="Q241" s="12"/>
      <c r="R241" s="12"/>
      <c r="S241" s="12"/>
      <c r="T241" s="12"/>
      <c r="U241" s="12"/>
      <c r="V241" s="12"/>
    </row>
    <row r="242" spans="1:22" ht="17" thickBot="1" x14ac:dyDescent="0.25">
      <c r="A242" s="497"/>
      <c r="B242" s="497"/>
      <c r="C242" s="497"/>
      <c r="D242" s="497"/>
      <c r="E242" s="497"/>
      <c r="F242" s="19"/>
      <c r="G242" s="19"/>
      <c r="H242" s="19"/>
      <c r="I242" s="19"/>
      <c r="J242" s="19"/>
      <c r="K242" s="19"/>
      <c r="L242" s="12"/>
      <c r="M242" s="12"/>
      <c r="N242" s="12"/>
      <c r="O242" s="12"/>
      <c r="P242" s="12"/>
      <c r="Q242" s="12"/>
      <c r="R242" s="12"/>
      <c r="S242" s="12"/>
      <c r="T242" s="12"/>
      <c r="U242" s="12"/>
      <c r="V242" s="12"/>
    </row>
    <row r="243" spans="1:22" ht="17" thickBot="1" x14ac:dyDescent="0.25">
      <c r="A243" s="497"/>
      <c r="B243" s="345" t="s">
        <v>428</v>
      </c>
      <c r="C243" s="497"/>
      <c r="D243" s="497"/>
      <c r="E243" s="497"/>
      <c r="F243" s="19"/>
      <c r="G243" s="19"/>
      <c r="H243" s="19"/>
      <c r="I243" s="19"/>
      <c r="J243" s="19"/>
      <c r="K243" s="19"/>
      <c r="L243" s="12"/>
      <c r="M243" s="12"/>
      <c r="N243" s="12"/>
      <c r="O243" s="12"/>
      <c r="P243" s="12"/>
      <c r="Q243" s="12"/>
      <c r="R243" s="12"/>
      <c r="S243" s="12"/>
      <c r="T243" s="12"/>
      <c r="U243" s="12"/>
      <c r="V243" s="12"/>
    </row>
    <row r="244" spans="1:22" ht="17" thickBot="1" x14ac:dyDescent="0.25">
      <c r="A244" s="497"/>
      <c r="B244" s="497"/>
      <c r="C244" s="497"/>
      <c r="D244" s="497"/>
      <c r="E244" s="497"/>
      <c r="F244" s="19"/>
      <c r="G244" s="19"/>
      <c r="H244" s="19"/>
      <c r="I244" s="19"/>
      <c r="J244" s="19"/>
      <c r="K244" s="19"/>
      <c r="L244" s="12"/>
      <c r="M244" s="12"/>
      <c r="N244" s="12"/>
      <c r="O244" s="12"/>
      <c r="P244" s="12"/>
      <c r="Q244" s="12"/>
      <c r="R244" s="12"/>
      <c r="S244" s="12"/>
      <c r="T244" s="12"/>
      <c r="U244" s="12"/>
      <c r="V244" s="12"/>
    </row>
    <row r="245" spans="1:22" ht="16" x14ac:dyDescent="0.2">
      <c r="A245" s="497"/>
      <c r="B245" s="361" t="s">
        <v>91</v>
      </c>
      <c r="C245" s="497"/>
      <c r="D245" s="362">
        <v>2</v>
      </c>
      <c r="E245" s="497"/>
      <c r="F245" s="19"/>
      <c r="G245" s="19"/>
      <c r="H245" s="19"/>
      <c r="I245" s="19"/>
      <c r="J245" s="19"/>
      <c r="K245" s="19"/>
      <c r="L245" s="12"/>
      <c r="M245" s="12"/>
      <c r="N245" s="12"/>
      <c r="O245" s="12"/>
      <c r="P245" s="12"/>
      <c r="Q245" s="12"/>
      <c r="R245" s="12"/>
      <c r="S245" s="12"/>
      <c r="T245" s="12"/>
      <c r="U245" s="12"/>
      <c r="V245" s="12"/>
    </row>
    <row r="246" spans="1:22" ht="16" x14ac:dyDescent="0.2">
      <c r="A246" s="497"/>
      <c r="B246" s="363" t="s">
        <v>92</v>
      </c>
      <c r="C246" s="497"/>
      <c r="D246" s="330">
        <v>4</v>
      </c>
      <c r="E246" s="497"/>
      <c r="F246" s="19"/>
      <c r="G246" s="19"/>
      <c r="H246" s="19"/>
      <c r="I246" s="19"/>
      <c r="J246" s="19"/>
      <c r="K246" s="19"/>
      <c r="L246" s="12"/>
      <c r="M246" s="12"/>
      <c r="N246" s="12"/>
      <c r="O246" s="12"/>
      <c r="P246" s="12"/>
      <c r="Q246" s="12"/>
      <c r="R246" s="12"/>
      <c r="S246" s="12"/>
      <c r="T246" s="12"/>
      <c r="U246" s="12"/>
      <c r="V246" s="12"/>
    </row>
    <row r="247" spans="1:22" ht="16" x14ac:dyDescent="0.2">
      <c r="A247" s="497"/>
      <c r="B247" s="363" t="s">
        <v>93</v>
      </c>
      <c r="C247" s="497"/>
      <c r="D247" s="330">
        <v>-5</v>
      </c>
      <c r="E247" s="497"/>
      <c r="F247" s="19"/>
      <c r="G247" s="19"/>
      <c r="H247" s="19"/>
      <c r="I247" s="19"/>
      <c r="J247" s="19"/>
      <c r="K247" s="19"/>
      <c r="L247" s="12"/>
      <c r="M247" s="12"/>
      <c r="N247" s="12"/>
      <c r="O247" s="12"/>
      <c r="P247" s="12"/>
      <c r="Q247" s="12"/>
      <c r="R247" s="12"/>
      <c r="S247" s="12"/>
      <c r="T247" s="12"/>
      <c r="U247" s="12"/>
      <c r="V247" s="12"/>
    </row>
    <row r="248" spans="1:22" ht="17" thickBot="1" x14ac:dyDescent="0.25">
      <c r="A248" s="497"/>
      <c r="B248" s="364" t="s">
        <v>94</v>
      </c>
      <c r="C248" s="497"/>
      <c r="D248" s="330">
        <v>-4</v>
      </c>
      <c r="E248" s="497"/>
      <c r="F248" s="19"/>
      <c r="G248" s="19"/>
      <c r="H248" s="19"/>
      <c r="I248" s="19"/>
      <c r="J248" s="19"/>
      <c r="K248" s="19"/>
      <c r="L248" s="12"/>
      <c r="M248" s="12"/>
      <c r="N248" s="12"/>
      <c r="O248" s="12"/>
      <c r="P248" s="12"/>
      <c r="Q248" s="12"/>
      <c r="R248" s="12"/>
      <c r="S248" s="12"/>
      <c r="T248" s="12"/>
      <c r="U248" s="12"/>
      <c r="V248" s="12"/>
    </row>
    <row r="249" spans="1:22" ht="17" thickBot="1" x14ac:dyDescent="0.25">
      <c r="A249" s="497"/>
      <c r="B249" s="497"/>
      <c r="C249" s="497"/>
      <c r="D249" s="497"/>
      <c r="E249" s="497"/>
      <c r="F249" s="19"/>
      <c r="G249" s="19"/>
      <c r="H249" s="19"/>
      <c r="I249" s="19"/>
      <c r="J249" s="19"/>
      <c r="K249" s="19"/>
      <c r="L249" s="12"/>
      <c r="M249" s="12"/>
      <c r="N249" s="12"/>
      <c r="O249" s="12"/>
      <c r="P249" s="12"/>
      <c r="Q249" s="12"/>
      <c r="R249" s="12"/>
      <c r="S249" s="12"/>
      <c r="T249" s="12"/>
      <c r="U249" s="12"/>
      <c r="V249" s="12"/>
    </row>
    <row r="250" spans="1:22" ht="16" x14ac:dyDescent="0.2">
      <c r="A250" s="497"/>
      <c r="B250" s="357" t="s">
        <v>99</v>
      </c>
      <c r="C250" s="497"/>
      <c r="D250" s="365">
        <f>D247+D246</f>
        <v>-1</v>
      </c>
      <c r="E250" s="497"/>
      <c r="F250" s="19"/>
      <c r="G250" s="19"/>
      <c r="H250" s="19"/>
      <c r="I250" s="19"/>
      <c r="J250" s="19"/>
      <c r="K250" s="19"/>
      <c r="L250" s="12"/>
      <c r="M250" s="12"/>
      <c r="N250" s="12"/>
      <c r="O250" s="12"/>
      <c r="P250" s="12"/>
      <c r="Q250" s="12"/>
      <c r="R250" s="12"/>
      <c r="S250" s="12"/>
      <c r="T250" s="12"/>
      <c r="U250" s="12"/>
      <c r="V250" s="12"/>
    </row>
    <row r="251" spans="1:22" ht="17" thickBot="1" x14ac:dyDescent="0.25">
      <c r="A251" s="497"/>
      <c r="B251" s="359" t="s">
        <v>98</v>
      </c>
      <c r="C251" s="497"/>
      <c r="D251" s="366">
        <f>D245+D248</f>
        <v>-2</v>
      </c>
      <c r="E251" s="497"/>
      <c r="F251" s="19"/>
      <c r="G251" s="19"/>
      <c r="H251" s="19"/>
      <c r="I251" s="19"/>
      <c r="J251" s="19"/>
      <c r="K251" s="19"/>
      <c r="L251" s="12"/>
      <c r="M251" s="12"/>
      <c r="N251" s="12"/>
      <c r="O251" s="12"/>
      <c r="P251" s="12"/>
      <c r="Q251" s="12"/>
      <c r="R251" s="12"/>
      <c r="S251" s="12"/>
      <c r="T251" s="12"/>
      <c r="U251" s="12"/>
      <c r="V251" s="12"/>
    </row>
    <row r="252" spans="1:22" ht="16" x14ac:dyDescent="0.2">
      <c r="A252" s="497"/>
      <c r="B252" s="497"/>
      <c r="C252" s="497"/>
      <c r="D252" s="497"/>
      <c r="E252" s="497"/>
      <c r="F252" s="19"/>
      <c r="G252" s="19"/>
      <c r="H252" s="19"/>
      <c r="I252" s="19"/>
      <c r="J252" s="19"/>
      <c r="K252" s="19"/>
      <c r="L252" s="12"/>
      <c r="M252" s="12"/>
      <c r="N252" s="12"/>
      <c r="O252" s="12"/>
      <c r="P252" s="12"/>
      <c r="Q252" s="12"/>
      <c r="R252" s="12"/>
      <c r="S252" s="12"/>
      <c r="T252" s="12"/>
      <c r="U252" s="12"/>
      <c r="V252" s="12"/>
    </row>
    <row r="253" spans="1:22" ht="16" x14ac:dyDescent="0.2">
      <c r="A253" s="497"/>
      <c r="B253" s="497"/>
      <c r="C253" s="497"/>
      <c r="D253" s="497"/>
      <c r="E253" s="497"/>
      <c r="F253" s="19"/>
      <c r="G253" s="19"/>
      <c r="H253" s="19"/>
      <c r="I253" s="19"/>
      <c r="J253" s="19"/>
      <c r="K253" s="19"/>
      <c r="L253" s="12"/>
      <c r="M253" s="12"/>
      <c r="N253" s="12"/>
      <c r="O253" s="12"/>
      <c r="P253" s="12"/>
      <c r="Q253" s="12"/>
      <c r="R253" s="12"/>
      <c r="S253" s="12"/>
      <c r="T253" s="12"/>
      <c r="U253" s="12"/>
      <c r="V253" s="12"/>
    </row>
    <row r="254" spans="1:22" ht="17" thickBot="1" x14ac:dyDescent="0.25">
      <c r="A254" s="497"/>
      <c r="B254" s="497"/>
      <c r="C254" s="497"/>
      <c r="D254" s="497"/>
      <c r="E254" s="497"/>
      <c r="F254" s="19"/>
      <c r="G254" s="19"/>
      <c r="H254" s="19"/>
      <c r="I254" s="19"/>
      <c r="J254" s="19"/>
      <c r="K254" s="19"/>
      <c r="L254" s="12"/>
      <c r="M254" s="12"/>
      <c r="N254" s="12"/>
      <c r="O254" s="12"/>
      <c r="P254" s="12"/>
      <c r="Q254" s="12"/>
      <c r="R254" s="12"/>
      <c r="S254" s="12"/>
      <c r="T254" s="12"/>
      <c r="U254" s="12"/>
      <c r="V254" s="12"/>
    </row>
    <row r="255" spans="1:22" ht="26" thickBot="1" x14ac:dyDescent="0.3">
      <c r="A255" s="19"/>
      <c r="B255" s="530" t="s">
        <v>112</v>
      </c>
      <c r="C255" s="531"/>
      <c r="D255" s="531"/>
      <c r="E255" s="531"/>
      <c r="F255" s="531"/>
      <c r="G255" s="532"/>
      <c r="H255" s="19"/>
      <c r="I255" s="19"/>
      <c r="J255" s="19"/>
      <c r="K255" s="19"/>
      <c r="L255" s="12"/>
      <c r="M255" s="12"/>
      <c r="N255" s="12"/>
      <c r="O255" s="12"/>
      <c r="P255" s="12"/>
      <c r="Q255" s="12"/>
      <c r="R255" s="12"/>
      <c r="S255" s="12"/>
      <c r="T255" s="12"/>
      <c r="U255" s="12"/>
      <c r="V255" s="12"/>
    </row>
    <row r="256" spans="1:22" ht="17" thickBot="1" x14ac:dyDescent="0.25">
      <c r="A256" s="19"/>
      <c r="B256" s="19"/>
      <c r="C256" s="19"/>
      <c r="D256" s="19"/>
      <c r="E256" s="19"/>
      <c r="F256" s="19"/>
      <c r="G256" s="19"/>
      <c r="H256" s="19"/>
      <c r="I256" s="19"/>
      <c r="J256" s="19"/>
      <c r="K256" s="19"/>
      <c r="L256" s="12"/>
      <c r="M256" s="12"/>
      <c r="N256" s="12"/>
      <c r="O256" s="12"/>
      <c r="P256" s="12"/>
      <c r="Q256" s="12"/>
      <c r="R256" s="12"/>
      <c r="S256" s="12"/>
      <c r="T256" s="12"/>
      <c r="U256" s="12"/>
      <c r="V256" s="12"/>
    </row>
    <row r="257" spans="1:22" ht="17" thickBot="1" x14ac:dyDescent="0.25">
      <c r="A257" s="278">
        <v>1</v>
      </c>
      <c r="B257" s="333" t="s">
        <v>253</v>
      </c>
      <c r="C257" s="497"/>
      <c r="D257" s="497"/>
      <c r="E257" s="497"/>
      <c r="F257" s="497"/>
      <c r="G257" s="19"/>
      <c r="H257" s="19"/>
      <c r="I257" s="19"/>
      <c r="J257" s="19"/>
      <c r="K257" s="19"/>
      <c r="L257" s="12"/>
      <c r="M257" s="12"/>
      <c r="N257" s="12"/>
      <c r="O257" s="12"/>
      <c r="P257" s="12"/>
      <c r="Q257" s="12"/>
      <c r="R257" s="12"/>
      <c r="S257" s="12"/>
      <c r="T257" s="12"/>
      <c r="U257" s="12"/>
      <c r="V257" s="12"/>
    </row>
    <row r="258" spans="1:22" ht="17" thickBot="1" x14ac:dyDescent="0.25">
      <c r="A258" s="497"/>
      <c r="B258" s="348"/>
      <c r="C258" s="497"/>
      <c r="D258" s="497"/>
      <c r="E258" s="497"/>
      <c r="F258" s="497"/>
      <c r="G258" s="19"/>
      <c r="H258" s="19"/>
      <c r="I258" s="19"/>
      <c r="J258" s="19"/>
      <c r="K258" s="19"/>
      <c r="L258" s="12"/>
      <c r="M258" s="12"/>
      <c r="N258" s="12"/>
      <c r="O258" s="12"/>
      <c r="P258" s="12"/>
      <c r="Q258" s="12"/>
      <c r="R258" s="12"/>
      <c r="S258" s="12"/>
      <c r="T258" s="12"/>
      <c r="U258" s="12"/>
      <c r="V258" s="12"/>
    </row>
    <row r="259" spans="1:22" ht="30" thickBot="1" x14ac:dyDescent="0.25">
      <c r="A259" s="278">
        <v>2</v>
      </c>
      <c r="B259" s="333" t="s">
        <v>254</v>
      </c>
      <c r="C259" s="497"/>
      <c r="D259" s="497"/>
      <c r="E259" s="497"/>
      <c r="F259" s="497"/>
      <c r="G259" s="19"/>
      <c r="H259" s="19"/>
      <c r="I259" s="19"/>
      <c r="J259" s="19"/>
      <c r="K259" s="19"/>
      <c r="L259" s="12"/>
      <c r="M259" s="12"/>
      <c r="N259" s="12"/>
      <c r="O259" s="12"/>
      <c r="P259" s="12"/>
      <c r="Q259" s="12"/>
      <c r="R259" s="12"/>
      <c r="S259" s="12"/>
      <c r="T259" s="12"/>
      <c r="U259" s="12"/>
      <c r="V259" s="12"/>
    </row>
    <row r="260" spans="1:22" ht="17" thickBot="1" x14ac:dyDescent="0.25">
      <c r="A260" s="497"/>
      <c r="B260" s="349"/>
      <c r="C260" s="497"/>
      <c r="D260" s="497"/>
      <c r="E260" s="497"/>
      <c r="F260" s="497"/>
      <c r="G260" s="19"/>
      <c r="H260" s="19"/>
      <c r="I260" s="19"/>
      <c r="J260" s="19"/>
      <c r="K260" s="19"/>
      <c r="L260" s="12"/>
      <c r="M260" s="12"/>
      <c r="N260" s="12"/>
      <c r="O260" s="12"/>
      <c r="P260" s="12"/>
      <c r="Q260" s="12"/>
      <c r="R260" s="12"/>
      <c r="S260" s="12"/>
      <c r="T260" s="12"/>
      <c r="U260" s="12"/>
      <c r="V260" s="12"/>
    </row>
    <row r="261" spans="1:22" ht="66.75" customHeight="1" thickBot="1" x14ac:dyDescent="0.25">
      <c r="A261" s="278">
        <v>3</v>
      </c>
      <c r="B261" s="334" t="s">
        <v>325</v>
      </c>
      <c r="C261" s="497"/>
      <c r="D261" s="497"/>
      <c r="E261" s="497"/>
      <c r="F261" s="497"/>
      <c r="G261" s="19"/>
      <c r="H261" s="19"/>
      <c r="I261" s="19"/>
      <c r="J261" s="19"/>
      <c r="K261" s="19"/>
      <c r="L261" s="12"/>
      <c r="M261" s="12"/>
      <c r="N261" s="12"/>
      <c r="O261" s="12"/>
      <c r="P261" s="12"/>
      <c r="Q261" s="12"/>
      <c r="R261" s="12"/>
      <c r="S261" s="12"/>
      <c r="T261" s="12"/>
      <c r="U261" s="12"/>
      <c r="V261" s="12"/>
    </row>
    <row r="262" spans="1:22" ht="17" thickBot="1" x14ac:dyDescent="0.25">
      <c r="A262" s="497"/>
      <c r="B262" s="497"/>
      <c r="C262" s="497"/>
      <c r="D262" s="497"/>
      <c r="E262" s="497"/>
      <c r="F262" s="497"/>
      <c r="G262" s="19"/>
      <c r="H262" s="19"/>
      <c r="I262" s="19"/>
      <c r="J262" s="19"/>
      <c r="K262" s="19"/>
      <c r="L262" s="12"/>
      <c r="M262" s="12"/>
      <c r="N262" s="12"/>
      <c r="O262" s="12"/>
      <c r="P262" s="12"/>
      <c r="Q262" s="12"/>
      <c r="R262" s="12"/>
      <c r="S262" s="12"/>
      <c r="T262" s="12"/>
      <c r="U262" s="12"/>
      <c r="V262" s="12"/>
    </row>
    <row r="263" spans="1:22" ht="138" customHeight="1" thickBot="1" x14ac:dyDescent="0.25">
      <c r="A263" s="278">
        <v>4</v>
      </c>
      <c r="B263" s="501" t="s">
        <v>348</v>
      </c>
      <c r="C263" s="497"/>
      <c r="D263" s="497"/>
      <c r="E263" s="497"/>
      <c r="F263" s="497"/>
      <c r="G263" s="19"/>
      <c r="H263" s="19"/>
      <c r="I263" s="19"/>
      <c r="J263" s="19"/>
      <c r="K263" s="19"/>
      <c r="L263" s="12"/>
      <c r="M263" s="12"/>
      <c r="N263" s="12"/>
      <c r="O263" s="12"/>
      <c r="P263" s="12"/>
      <c r="Q263" s="12"/>
      <c r="R263" s="12"/>
      <c r="S263" s="12"/>
      <c r="T263" s="12"/>
      <c r="U263" s="12"/>
      <c r="V263" s="12"/>
    </row>
    <row r="264" spans="1:22" ht="16" x14ac:dyDescent="0.2">
      <c r="A264" s="497"/>
      <c r="B264" s="497"/>
      <c r="C264" s="497"/>
      <c r="D264" s="283"/>
      <c r="E264" s="283"/>
      <c r="F264" s="283"/>
      <c r="G264" s="19"/>
      <c r="H264" s="19"/>
      <c r="I264" s="19"/>
      <c r="J264" s="19"/>
      <c r="K264" s="19"/>
      <c r="L264" s="12"/>
      <c r="M264" s="12"/>
      <c r="N264" s="12"/>
      <c r="O264" s="12"/>
      <c r="P264" s="12"/>
      <c r="Q264" s="12"/>
      <c r="R264" s="12"/>
      <c r="S264" s="12"/>
      <c r="T264" s="12"/>
      <c r="U264" s="12"/>
      <c r="V264" s="12"/>
    </row>
    <row r="265" spans="1:22" ht="16" x14ac:dyDescent="0.2">
      <c r="A265" s="283"/>
      <c r="B265" s="283"/>
      <c r="C265" s="497"/>
      <c r="D265" s="497"/>
      <c r="E265" s="497"/>
      <c r="F265" s="497"/>
      <c r="G265" s="19"/>
      <c r="H265" s="19"/>
      <c r="I265" s="19"/>
      <c r="J265" s="19"/>
      <c r="K265" s="19"/>
      <c r="L265" s="12"/>
      <c r="M265" s="12"/>
      <c r="N265" s="12"/>
      <c r="O265" s="12"/>
      <c r="P265" s="12"/>
      <c r="Q265" s="12"/>
      <c r="R265" s="12"/>
      <c r="S265" s="12"/>
      <c r="T265" s="12"/>
      <c r="U265" s="12"/>
      <c r="V265" s="12"/>
    </row>
    <row r="266" spans="1:22" ht="17" thickBot="1" x14ac:dyDescent="0.25">
      <c r="A266" s="497"/>
      <c r="B266" s="497"/>
      <c r="C266" s="497"/>
      <c r="D266" s="497"/>
      <c r="E266" s="497"/>
      <c r="F266" s="497"/>
      <c r="G266" s="19"/>
      <c r="H266" s="19"/>
      <c r="I266" s="19"/>
      <c r="J266" s="19"/>
      <c r="K266" s="19"/>
      <c r="L266" s="12"/>
      <c r="M266" s="12"/>
      <c r="N266" s="12"/>
      <c r="O266" s="12"/>
      <c r="P266" s="12"/>
      <c r="Q266" s="12"/>
      <c r="R266" s="12"/>
      <c r="S266" s="12"/>
      <c r="T266" s="12"/>
      <c r="U266" s="12"/>
      <c r="V266" s="12"/>
    </row>
    <row r="267" spans="1:22" ht="17" thickBot="1" x14ac:dyDescent="0.25">
      <c r="A267" s="497"/>
      <c r="B267" s="281" t="s">
        <v>144</v>
      </c>
      <c r="C267" s="497"/>
      <c r="D267" s="283"/>
      <c r="E267" s="283"/>
      <c r="F267" s="283"/>
      <c r="G267" s="19"/>
      <c r="H267" s="19"/>
      <c r="I267" s="19"/>
      <c r="J267" s="19"/>
      <c r="K267" s="19"/>
      <c r="L267" s="12"/>
      <c r="M267" s="12"/>
      <c r="N267" s="12"/>
      <c r="O267" s="12"/>
      <c r="P267" s="12"/>
      <c r="Q267" s="12"/>
      <c r="R267" s="12"/>
      <c r="S267" s="12"/>
      <c r="T267" s="12"/>
      <c r="U267" s="12"/>
      <c r="V267" s="12"/>
    </row>
    <row r="268" spans="1:22" ht="17" thickBot="1" x14ac:dyDescent="0.25">
      <c r="A268" s="497"/>
      <c r="B268" s="497"/>
      <c r="C268" s="497"/>
      <c r="D268" s="283"/>
      <c r="E268" s="283"/>
      <c r="F268" s="283"/>
      <c r="G268" s="19"/>
      <c r="H268" s="19"/>
      <c r="I268" s="19"/>
      <c r="J268" s="19"/>
      <c r="K268" s="19"/>
      <c r="L268" s="12"/>
      <c r="M268" s="12"/>
      <c r="N268" s="12"/>
      <c r="O268" s="12"/>
      <c r="P268" s="12"/>
      <c r="Q268" s="12"/>
      <c r="R268" s="12"/>
      <c r="S268" s="12"/>
      <c r="T268" s="12"/>
      <c r="U268" s="12"/>
      <c r="V268" s="12"/>
    </row>
    <row r="269" spans="1:22" ht="17" thickBot="1" x14ac:dyDescent="0.25">
      <c r="A269" s="497"/>
      <c r="B269" s="345" t="s">
        <v>435</v>
      </c>
      <c r="C269" s="497"/>
      <c r="D269" s="283"/>
      <c r="E269" s="283"/>
      <c r="F269" s="283"/>
      <c r="G269" s="19"/>
      <c r="H269" s="19"/>
      <c r="I269" s="19"/>
      <c r="J269" s="19"/>
      <c r="K269" s="19"/>
      <c r="L269" s="12"/>
      <c r="M269" s="12"/>
      <c r="N269" s="12"/>
      <c r="O269" s="12"/>
      <c r="P269" s="12"/>
      <c r="Q269" s="12"/>
      <c r="R269" s="12"/>
      <c r="S269" s="12"/>
      <c r="T269" s="12"/>
      <c r="U269" s="12"/>
      <c r="V269" s="12"/>
    </row>
    <row r="270" spans="1:22" ht="17" thickBot="1" x14ac:dyDescent="0.25">
      <c r="A270" s="497"/>
      <c r="B270" s="497"/>
      <c r="C270" s="497"/>
      <c r="D270" s="283"/>
      <c r="E270" s="283"/>
      <c r="F270" s="283"/>
      <c r="G270" s="19"/>
      <c r="H270" s="19"/>
      <c r="I270" s="19"/>
      <c r="J270" s="19"/>
      <c r="K270" s="19"/>
      <c r="L270" s="12"/>
      <c r="M270" s="12"/>
      <c r="N270" s="12"/>
      <c r="O270" s="12"/>
      <c r="P270" s="12"/>
      <c r="Q270" s="12"/>
      <c r="R270" s="12"/>
      <c r="S270" s="12"/>
      <c r="T270" s="12"/>
      <c r="U270" s="12"/>
      <c r="V270" s="12"/>
    </row>
    <row r="271" spans="1:22" ht="17" thickBot="1" x14ac:dyDescent="0.25">
      <c r="A271" s="497"/>
      <c r="B271" s="345" t="s">
        <v>436</v>
      </c>
      <c r="C271" s="497"/>
      <c r="D271" s="283"/>
      <c r="E271" s="283"/>
      <c r="F271" s="283"/>
      <c r="G271" s="19"/>
      <c r="H271" s="19"/>
      <c r="I271" s="19"/>
      <c r="J271" s="19"/>
      <c r="K271" s="19"/>
      <c r="L271" s="12"/>
      <c r="M271" s="12"/>
      <c r="N271" s="12"/>
      <c r="O271" s="12"/>
      <c r="P271" s="12"/>
      <c r="Q271" s="12"/>
      <c r="R271" s="12"/>
      <c r="S271" s="12"/>
      <c r="T271" s="12"/>
      <c r="U271" s="12"/>
      <c r="V271" s="12"/>
    </row>
    <row r="272" spans="1:22" ht="17" thickBot="1" x14ac:dyDescent="0.25">
      <c r="A272" s="497"/>
      <c r="B272" s="497"/>
      <c r="C272" s="497"/>
      <c r="D272" s="283"/>
      <c r="E272" s="283"/>
      <c r="F272" s="283"/>
      <c r="G272" s="19"/>
      <c r="H272" s="19"/>
      <c r="I272" s="19"/>
      <c r="J272" s="19"/>
      <c r="K272" s="19"/>
      <c r="L272" s="12"/>
      <c r="M272" s="12"/>
      <c r="N272" s="12"/>
      <c r="O272" s="12"/>
      <c r="P272" s="12"/>
      <c r="Q272" s="12"/>
      <c r="R272" s="12"/>
      <c r="S272" s="12"/>
      <c r="T272" s="12"/>
      <c r="U272" s="12"/>
      <c r="V272" s="12"/>
    </row>
    <row r="273" spans="1:22" ht="17" thickBot="1" x14ac:dyDescent="0.25">
      <c r="A273" s="497"/>
      <c r="B273" s="281" t="s">
        <v>145</v>
      </c>
      <c r="C273" s="497"/>
      <c r="D273" s="283"/>
      <c r="E273" s="283"/>
      <c r="F273" s="283"/>
      <c r="G273" s="19"/>
      <c r="H273" s="19"/>
      <c r="I273" s="19"/>
      <c r="J273" s="19"/>
      <c r="K273" s="19"/>
      <c r="L273" s="12"/>
      <c r="M273" s="12"/>
      <c r="N273" s="12"/>
      <c r="O273" s="12"/>
      <c r="P273" s="12"/>
      <c r="Q273" s="12"/>
      <c r="R273" s="12"/>
      <c r="S273" s="12"/>
      <c r="T273" s="12"/>
      <c r="U273" s="12"/>
      <c r="V273" s="12"/>
    </row>
    <row r="274" spans="1:22" ht="17" thickBot="1" x14ac:dyDescent="0.25">
      <c r="A274" s="497"/>
      <c r="B274" s="497"/>
      <c r="C274" s="497"/>
      <c r="D274" s="283"/>
      <c r="E274" s="283"/>
      <c r="F274" s="283"/>
      <c r="G274" s="19"/>
      <c r="H274" s="19"/>
      <c r="I274" s="19"/>
      <c r="J274" s="19"/>
      <c r="K274" s="19"/>
      <c r="L274" s="12"/>
      <c r="M274" s="12"/>
      <c r="N274" s="12"/>
      <c r="O274" s="12"/>
      <c r="P274" s="12"/>
      <c r="Q274" s="12"/>
      <c r="R274" s="12"/>
      <c r="S274" s="12"/>
      <c r="T274" s="12"/>
      <c r="U274" s="12"/>
      <c r="V274" s="12"/>
    </row>
    <row r="275" spans="1:22" ht="17" thickBot="1" x14ac:dyDescent="0.25">
      <c r="A275" s="497"/>
      <c r="B275" s="345" t="s">
        <v>438</v>
      </c>
      <c r="C275" s="497"/>
      <c r="D275" s="283"/>
      <c r="E275" s="283"/>
      <c r="F275" s="283"/>
      <c r="G275" s="19"/>
      <c r="H275" s="19"/>
      <c r="I275" s="19"/>
      <c r="J275" s="19"/>
      <c r="K275" s="19"/>
      <c r="L275" s="12"/>
      <c r="M275" s="12"/>
      <c r="N275" s="12"/>
      <c r="O275" s="12"/>
      <c r="P275" s="12"/>
      <c r="Q275" s="12"/>
      <c r="R275" s="12"/>
      <c r="S275" s="12"/>
      <c r="T275" s="12"/>
      <c r="U275" s="12"/>
      <c r="V275" s="12"/>
    </row>
    <row r="276" spans="1:22" ht="17" thickBot="1" x14ac:dyDescent="0.25">
      <c r="A276" s="497"/>
      <c r="B276" s="497"/>
      <c r="C276" s="497"/>
      <c r="D276" s="283"/>
      <c r="E276" s="283"/>
      <c r="F276" s="283"/>
      <c r="G276" s="19"/>
      <c r="H276" s="19"/>
      <c r="I276" s="19"/>
      <c r="J276" s="19"/>
      <c r="K276" s="19"/>
      <c r="L276" s="12"/>
      <c r="M276" s="12"/>
      <c r="N276" s="12"/>
      <c r="O276" s="12"/>
      <c r="P276" s="12"/>
      <c r="Q276" s="12"/>
      <c r="R276" s="12"/>
      <c r="S276" s="12"/>
      <c r="T276" s="12"/>
      <c r="U276" s="12"/>
      <c r="V276" s="12"/>
    </row>
    <row r="277" spans="1:22" ht="17" thickBot="1" x14ac:dyDescent="0.25">
      <c r="A277" s="497"/>
      <c r="B277" s="345" t="s">
        <v>437</v>
      </c>
      <c r="C277" s="497"/>
      <c r="D277" s="497"/>
      <c r="E277" s="497"/>
      <c r="F277" s="497"/>
      <c r="G277" s="19"/>
      <c r="H277" s="19"/>
      <c r="I277" s="19"/>
      <c r="J277" s="19"/>
      <c r="K277" s="19"/>
      <c r="L277" s="12"/>
      <c r="M277" s="12"/>
      <c r="N277" s="12"/>
      <c r="O277" s="12"/>
      <c r="P277" s="12"/>
      <c r="Q277" s="12"/>
      <c r="R277" s="12"/>
      <c r="S277" s="12"/>
      <c r="T277" s="12"/>
      <c r="U277" s="12"/>
      <c r="V277" s="12"/>
    </row>
    <row r="278" spans="1:22" ht="17" thickBot="1" x14ac:dyDescent="0.25">
      <c r="A278" s="497"/>
      <c r="B278" s="497"/>
      <c r="C278" s="497"/>
      <c r="D278" s="497"/>
      <c r="E278" s="497"/>
      <c r="F278" s="497"/>
      <c r="G278" s="19"/>
      <c r="H278" s="19"/>
      <c r="I278" s="19"/>
      <c r="J278" s="19"/>
      <c r="K278" s="19"/>
      <c r="L278" s="12"/>
      <c r="M278" s="12"/>
      <c r="N278" s="12"/>
      <c r="O278" s="12"/>
      <c r="P278" s="12"/>
      <c r="Q278" s="12"/>
      <c r="R278" s="12"/>
      <c r="S278" s="12"/>
      <c r="T278" s="12"/>
      <c r="U278" s="12"/>
      <c r="V278" s="12"/>
    </row>
    <row r="279" spans="1:22" ht="30" thickBot="1" x14ac:dyDescent="0.25">
      <c r="A279" s="497"/>
      <c r="B279" s="396" t="s">
        <v>109</v>
      </c>
      <c r="C279" s="497"/>
      <c r="D279" s="284" t="s">
        <v>110</v>
      </c>
      <c r="E279" s="498"/>
      <c r="F279" s="284" t="s">
        <v>111</v>
      </c>
      <c r="G279" s="19"/>
      <c r="H279" s="19"/>
      <c r="I279" s="19"/>
      <c r="J279" s="19"/>
      <c r="K279" s="19"/>
      <c r="L279" s="12"/>
      <c r="M279" s="12"/>
      <c r="N279" s="12"/>
      <c r="O279" s="12"/>
      <c r="P279" s="12"/>
      <c r="Q279" s="12"/>
      <c r="R279" s="12"/>
      <c r="S279" s="12"/>
      <c r="T279" s="12"/>
      <c r="U279" s="12"/>
      <c r="V279" s="12"/>
    </row>
    <row r="280" spans="1:22" ht="17" thickBot="1" x14ac:dyDescent="0.25">
      <c r="A280" s="497"/>
      <c r="B280" s="497"/>
      <c r="C280" s="497"/>
      <c r="D280" s="367"/>
      <c r="E280" s="367"/>
      <c r="F280" s="367"/>
      <c r="G280" s="19"/>
      <c r="H280" s="19"/>
      <c r="I280" s="19"/>
      <c r="J280" s="19"/>
      <c r="K280" s="19"/>
      <c r="L280" s="12"/>
      <c r="M280" s="12"/>
      <c r="N280" s="12"/>
      <c r="O280" s="12"/>
      <c r="P280" s="12"/>
      <c r="Q280" s="12"/>
      <c r="R280" s="12"/>
      <c r="S280" s="12"/>
      <c r="T280" s="12"/>
      <c r="U280" s="12"/>
      <c r="V280" s="12"/>
    </row>
    <row r="281" spans="1:22" ht="17" thickBot="1" x14ac:dyDescent="0.25">
      <c r="A281" s="497"/>
      <c r="B281" s="368"/>
      <c r="C281" s="497"/>
      <c r="D281" s="282"/>
      <c r="E281" s="498"/>
      <c r="F281" s="282"/>
      <c r="G281" s="19"/>
      <c r="H281" s="19"/>
      <c r="I281" s="19"/>
      <c r="J281" s="19"/>
      <c r="K281" s="19"/>
      <c r="L281" s="12"/>
      <c r="M281" s="12"/>
      <c r="N281" s="12"/>
      <c r="O281" s="12"/>
      <c r="P281" s="12"/>
      <c r="Q281" s="12"/>
      <c r="R281" s="12"/>
      <c r="S281" s="12"/>
      <c r="T281" s="12"/>
      <c r="U281" s="12"/>
      <c r="V281" s="12"/>
    </row>
    <row r="282" spans="1:22" ht="17" thickBot="1" x14ac:dyDescent="0.25">
      <c r="A282" s="497"/>
      <c r="B282" s="369"/>
      <c r="C282" s="497"/>
      <c r="D282" s="282"/>
      <c r="E282" s="498"/>
      <c r="F282" s="282"/>
      <c r="G282" s="19"/>
      <c r="H282" s="19"/>
      <c r="I282" s="19"/>
      <c r="J282" s="19"/>
      <c r="K282" s="19"/>
      <c r="L282" s="12"/>
      <c r="M282" s="12"/>
      <c r="N282" s="12"/>
      <c r="O282" s="12"/>
      <c r="P282" s="12"/>
      <c r="Q282" s="12"/>
      <c r="R282" s="12"/>
      <c r="S282" s="12"/>
      <c r="T282" s="12"/>
      <c r="U282" s="12"/>
      <c r="V282" s="12"/>
    </row>
    <row r="283" spans="1:22" ht="17" thickBot="1" x14ac:dyDescent="0.25">
      <c r="A283" s="497"/>
      <c r="B283" s="369"/>
      <c r="C283" s="497"/>
      <c r="D283" s="282"/>
      <c r="E283" s="498"/>
      <c r="F283" s="282"/>
      <c r="G283" s="19"/>
      <c r="H283" s="19"/>
      <c r="I283" s="19"/>
      <c r="J283" s="19"/>
      <c r="K283" s="19"/>
      <c r="L283" s="12"/>
      <c r="M283" s="12"/>
      <c r="N283" s="12"/>
      <c r="O283" s="12"/>
      <c r="P283" s="12"/>
      <c r="Q283" s="12"/>
      <c r="R283" s="12"/>
      <c r="S283" s="12"/>
      <c r="T283" s="12"/>
      <c r="U283" s="12"/>
      <c r="V283" s="12"/>
    </row>
    <row r="284" spans="1:22" ht="17" thickBot="1" x14ac:dyDescent="0.25">
      <c r="A284" s="497"/>
      <c r="B284" s="369"/>
      <c r="C284" s="497"/>
      <c r="D284" s="282"/>
      <c r="E284" s="498"/>
      <c r="F284" s="282"/>
      <c r="G284" s="19"/>
      <c r="H284" s="19"/>
      <c r="I284" s="19"/>
      <c r="J284" s="19"/>
      <c r="K284" s="19"/>
      <c r="L284" s="12"/>
      <c r="M284" s="12"/>
      <c r="N284" s="12"/>
      <c r="O284" s="12"/>
      <c r="P284" s="12"/>
      <c r="Q284" s="12"/>
      <c r="R284" s="12"/>
      <c r="S284" s="12"/>
      <c r="T284" s="12"/>
      <c r="U284" s="12"/>
      <c r="V284" s="12"/>
    </row>
    <row r="285" spans="1:22" ht="17" thickBot="1" x14ac:dyDescent="0.25">
      <c r="A285" s="497"/>
      <c r="B285" s="369"/>
      <c r="C285" s="497"/>
      <c r="D285" s="282"/>
      <c r="E285" s="498"/>
      <c r="F285" s="282"/>
      <c r="G285" s="19"/>
      <c r="H285" s="21"/>
      <c r="I285" s="19"/>
      <c r="J285" s="19"/>
      <c r="K285" s="19"/>
      <c r="L285" s="12"/>
      <c r="M285" s="12"/>
      <c r="N285" s="12"/>
      <c r="O285" s="12"/>
      <c r="P285" s="12"/>
      <c r="Q285" s="12"/>
      <c r="R285" s="12"/>
      <c r="S285" s="12"/>
      <c r="T285" s="12"/>
      <c r="U285" s="12"/>
      <c r="V285" s="12"/>
    </row>
    <row r="286" spans="1:22" ht="17" thickBot="1" x14ac:dyDescent="0.25">
      <c r="A286" s="497"/>
      <c r="B286" s="369"/>
      <c r="C286" s="497"/>
      <c r="D286" s="282"/>
      <c r="E286" s="498"/>
      <c r="F286" s="282"/>
      <c r="G286" s="19"/>
      <c r="H286" s="32"/>
      <c r="I286" s="19"/>
      <c r="J286" s="19"/>
      <c r="K286" s="19"/>
      <c r="L286" s="12"/>
      <c r="M286" s="12"/>
      <c r="N286" s="12"/>
      <c r="O286" s="12"/>
      <c r="P286" s="12"/>
      <c r="Q286" s="12"/>
      <c r="R286" s="12"/>
      <c r="S286" s="12"/>
      <c r="T286" s="12"/>
      <c r="U286" s="12"/>
      <c r="V286" s="12"/>
    </row>
    <row r="287" spans="1:22" ht="17" thickBot="1" x14ac:dyDescent="0.25">
      <c r="A287" s="497"/>
      <c r="B287" s="369"/>
      <c r="C287" s="497"/>
      <c r="D287" s="282"/>
      <c r="E287" s="498"/>
      <c r="F287" s="282"/>
      <c r="G287" s="30"/>
      <c r="H287" s="23"/>
      <c r="I287" s="19"/>
      <c r="J287" s="19"/>
      <c r="K287" s="19"/>
      <c r="L287" s="12"/>
      <c r="M287" s="12"/>
      <c r="N287" s="12"/>
      <c r="O287" s="12"/>
      <c r="P287" s="12"/>
      <c r="Q287" s="12"/>
      <c r="R287" s="12"/>
      <c r="S287" s="12"/>
      <c r="T287" s="12"/>
      <c r="U287" s="12"/>
      <c r="V287" s="12"/>
    </row>
    <row r="288" spans="1:22" ht="17" thickBot="1" x14ac:dyDescent="0.25">
      <c r="A288" s="497"/>
      <c r="B288" s="369"/>
      <c r="C288" s="497"/>
      <c r="D288" s="282"/>
      <c r="E288" s="498"/>
      <c r="F288" s="282"/>
      <c r="G288" s="19"/>
      <c r="H288" s="21"/>
      <c r="I288" s="19"/>
      <c r="J288" s="19"/>
      <c r="K288" s="19"/>
      <c r="L288" s="12"/>
      <c r="M288" s="12"/>
      <c r="N288" s="12"/>
      <c r="O288" s="12"/>
      <c r="P288" s="12"/>
      <c r="Q288" s="12"/>
      <c r="R288" s="12"/>
      <c r="S288" s="12"/>
      <c r="T288" s="12"/>
      <c r="U288" s="12"/>
      <c r="V288" s="12"/>
    </row>
    <row r="289" spans="1:22" ht="17" thickBot="1" x14ac:dyDescent="0.25">
      <c r="A289" s="497"/>
      <c r="B289" s="369"/>
      <c r="C289" s="497"/>
      <c r="D289" s="282"/>
      <c r="E289" s="498"/>
      <c r="F289" s="282"/>
      <c r="G289" s="19"/>
      <c r="H289" s="21"/>
      <c r="I289" s="19"/>
      <c r="J289" s="19"/>
      <c r="K289" s="19"/>
      <c r="L289" s="12"/>
      <c r="M289" s="12"/>
      <c r="N289" s="12"/>
      <c r="O289" s="12"/>
      <c r="P289" s="12"/>
      <c r="Q289" s="12"/>
      <c r="R289" s="12"/>
      <c r="S289" s="12"/>
      <c r="T289" s="12"/>
      <c r="U289" s="12"/>
      <c r="V289" s="12"/>
    </row>
    <row r="290" spans="1:22" ht="17" thickBot="1" x14ac:dyDescent="0.25">
      <c r="A290" s="497"/>
      <c r="B290" s="370"/>
      <c r="C290" s="497"/>
      <c r="D290" s="282"/>
      <c r="E290" s="498"/>
      <c r="F290" s="282"/>
      <c r="G290" s="19"/>
      <c r="H290" s="21"/>
      <c r="I290" s="19"/>
      <c r="J290" s="19"/>
      <c r="K290" s="19"/>
      <c r="L290" s="12"/>
      <c r="M290" s="12"/>
      <c r="N290" s="12"/>
      <c r="O290" s="12"/>
      <c r="P290" s="12"/>
      <c r="Q290" s="12"/>
      <c r="R290" s="12"/>
      <c r="S290" s="12"/>
      <c r="T290" s="12"/>
      <c r="U290" s="12"/>
      <c r="V290" s="12"/>
    </row>
    <row r="291" spans="1:22" ht="16" x14ac:dyDescent="0.2">
      <c r="A291" s="497"/>
      <c r="B291" s="283"/>
      <c r="C291" s="283"/>
      <c r="D291" s="283"/>
      <c r="E291" s="283"/>
      <c r="F291" s="283"/>
      <c r="G291" s="19"/>
      <c r="H291" s="21"/>
      <c r="I291" s="19"/>
      <c r="J291" s="19"/>
      <c r="K291" s="19"/>
      <c r="L291" s="12"/>
      <c r="M291" s="12"/>
      <c r="N291" s="12"/>
      <c r="O291" s="12"/>
      <c r="P291" s="12"/>
      <c r="Q291" s="12"/>
      <c r="R291" s="12"/>
      <c r="S291" s="12"/>
      <c r="T291" s="12"/>
      <c r="U291" s="12"/>
      <c r="V291" s="12"/>
    </row>
    <row r="292" spans="1:22" ht="16" x14ac:dyDescent="0.2">
      <c r="A292" s="283"/>
      <c r="B292" s="283"/>
      <c r="C292" s="283"/>
      <c r="D292" s="283"/>
      <c r="E292" s="283"/>
      <c r="F292" s="283"/>
      <c r="G292" s="12"/>
      <c r="H292" s="21"/>
      <c r="I292" s="19"/>
      <c r="J292" s="19"/>
      <c r="K292" s="19"/>
      <c r="L292" s="12"/>
      <c r="M292" s="12"/>
      <c r="N292" s="12"/>
      <c r="O292" s="12"/>
      <c r="P292" s="12"/>
      <c r="Q292" s="12"/>
      <c r="R292" s="12"/>
      <c r="S292" s="12"/>
      <c r="T292" s="12"/>
      <c r="U292" s="12"/>
      <c r="V292" s="12"/>
    </row>
    <row r="293" spans="1:22" ht="17" thickBot="1" x14ac:dyDescent="0.25">
      <c r="A293" s="12"/>
      <c r="B293" s="12"/>
      <c r="C293" s="12"/>
      <c r="D293" s="12"/>
      <c r="E293" s="12"/>
      <c r="F293" s="12"/>
      <c r="G293" s="12"/>
      <c r="H293" s="21"/>
      <c r="I293" s="19"/>
      <c r="J293" s="19"/>
      <c r="K293" s="19"/>
      <c r="L293" s="12"/>
      <c r="M293" s="12"/>
      <c r="N293" s="12"/>
      <c r="O293" s="12"/>
      <c r="P293" s="12"/>
      <c r="Q293" s="12"/>
      <c r="R293" s="12"/>
      <c r="S293" s="12"/>
      <c r="T293" s="12"/>
      <c r="U293" s="12"/>
      <c r="V293" s="12"/>
    </row>
    <row r="294" spans="1:22" ht="26" thickBot="1" x14ac:dyDescent="0.3">
      <c r="A294" s="12"/>
      <c r="B294" s="530" t="s">
        <v>127</v>
      </c>
      <c r="C294" s="531"/>
      <c r="D294" s="531"/>
      <c r="E294" s="531"/>
      <c r="F294" s="531"/>
      <c r="G294" s="532"/>
      <c r="H294" s="21"/>
      <c r="I294" s="19"/>
      <c r="J294" s="19"/>
      <c r="K294" s="19"/>
      <c r="L294" s="12"/>
      <c r="M294" s="12"/>
      <c r="N294" s="12"/>
      <c r="O294" s="12"/>
      <c r="P294" s="12"/>
      <c r="Q294" s="12"/>
      <c r="R294" s="12"/>
      <c r="S294" s="12"/>
      <c r="T294" s="12"/>
      <c r="U294" s="12"/>
      <c r="V294" s="12"/>
    </row>
    <row r="295" spans="1:22" ht="17" thickBot="1" x14ac:dyDescent="0.25">
      <c r="A295" s="19"/>
      <c r="B295" s="19"/>
      <c r="C295" s="19"/>
      <c r="D295" s="19"/>
      <c r="E295" s="19"/>
      <c r="F295" s="19"/>
      <c r="G295" s="19"/>
      <c r="H295" s="21"/>
      <c r="I295" s="19"/>
      <c r="J295" s="19"/>
      <c r="K295" s="19"/>
      <c r="L295" s="12"/>
      <c r="M295" s="12"/>
      <c r="N295" s="12"/>
      <c r="O295" s="12"/>
      <c r="P295" s="12"/>
      <c r="Q295" s="12"/>
      <c r="R295" s="12"/>
      <c r="S295" s="12"/>
      <c r="T295" s="12"/>
      <c r="U295" s="12"/>
      <c r="V295" s="12"/>
    </row>
    <row r="296" spans="1:22" ht="17" thickBot="1" x14ac:dyDescent="0.25">
      <c r="A296" s="371">
        <v>1</v>
      </c>
      <c r="B296" s="372" t="s">
        <v>128</v>
      </c>
      <c r="C296" s="497"/>
      <c r="D296" s="497"/>
      <c r="E296" s="497"/>
      <c r="F296" s="497"/>
      <c r="G296" s="497"/>
      <c r="H296" s="21"/>
      <c r="I296" s="19"/>
      <c r="J296" s="19"/>
      <c r="K296" s="19"/>
      <c r="L296" s="12"/>
      <c r="M296" s="12"/>
      <c r="N296" s="12"/>
      <c r="O296" s="12"/>
      <c r="P296" s="12"/>
      <c r="Q296" s="12"/>
      <c r="R296" s="12"/>
      <c r="S296" s="12"/>
      <c r="T296" s="12"/>
      <c r="U296" s="12"/>
      <c r="V296" s="12"/>
    </row>
    <row r="297" spans="1:22" ht="17" thickBot="1" x14ac:dyDescent="0.25">
      <c r="A297" s="373"/>
      <c r="B297" s="497"/>
      <c r="C297" s="497"/>
      <c r="D297" s="497"/>
      <c r="E297" s="497"/>
      <c r="F297" s="497"/>
      <c r="G297" s="497"/>
      <c r="H297" s="21"/>
      <c r="I297" s="19"/>
      <c r="J297" s="19"/>
      <c r="K297" s="19"/>
      <c r="L297" s="12"/>
      <c r="M297" s="12"/>
      <c r="N297" s="12"/>
      <c r="O297" s="12"/>
      <c r="P297" s="12"/>
      <c r="Q297" s="12"/>
      <c r="R297" s="12"/>
      <c r="S297" s="12"/>
      <c r="T297" s="12"/>
      <c r="U297" s="12"/>
      <c r="V297" s="12"/>
    </row>
    <row r="298" spans="1:22" ht="17" thickBot="1" x14ac:dyDescent="0.25">
      <c r="A298" s="371">
        <v>2</v>
      </c>
      <c r="B298" s="372" t="s">
        <v>146</v>
      </c>
      <c r="C298" s="497"/>
      <c r="D298" s="497"/>
      <c r="E298" s="497"/>
      <c r="F298" s="497"/>
      <c r="G298" s="497"/>
      <c r="H298" s="19"/>
      <c r="I298" s="19"/>
      <c r="J298" s="19"/>
      <c r="K298" s="19"/>
      <c r="L298" s="12"/>
      <c r="M298" s="12"/>
      <c r="N298" s="12"/>
      <c r="O298" s="12"/>
      <c r="P298" s="12"/>
      <c r="Q298" s="12"/>
      <c r="R298" s="12"/>
      <c r="S298" s="12"/>
      <c r="T298" s="12"/>
      <c r="U298" s="12"/>
      <c r="V298" s="12"/>
    </row>
    <row r="299" spans="1:22" ht="17" thickBot="1" x14ac:dyDescent="0.25">
      <c r="A299" s="373"/>
      <c r="B299" s="497"/>
      <c r="C299" s="497"/>
      <c r="D299" s="497"/>
      <c r="E299" s="497"/>
      <c r="F299" s="497"/>
      <c r="G299" s="497"/>
      <c r="H299" s="19"/>
      <c r="I299" s="19"/>
      <c r="J299" s="19"/>
      <c r="K299" s="19"/>
      <c r="L299" s="12"/>
      <c r="M299" s="12"/>
      <c r="N299" s="12"/>
      <c r="O299" s="12"/>
      <c r="P299" s="12"/>
      <c r="Q299" s="12"/>
      <c r="R299" s="12"/>
      <c r="S299" s="12"/>
      <c r="T299" s="12"/>
      <c r="U299" s="12"/>
      <c r="V299" s="12"/>
    </row>
    <row r="300" spans="1:22" ht="33" customHeight="1" thickBot="1" x14ac:dyDescent="0.25">
      <c r="A300" s="374">
        <v>3</v>
      </c>
      <c r="B300" s="397" t="s">
        <v>147</v>
      </c>
      <c r="C300" s="497"/>
      <c r="D300" s="336" t="s">
        <v>129</v>
      </c>
      <c r="E300" s="497"/>
      <c r="F300" s="346" t="s">
        <v>130</v>
      </c>
      <c r="G300" s="497"/>
      <c r="H300" s="19"/>
      <c r="I300" s="19"/>
      <c r="J300" s="19"/>
      <c r="K300" s="19"/>
      <c r="L300" s="12"/>
      <c r="M300" s="12"/>
      <c r="N300" s="12"/>
      <c r="O300" s="12"/>
      <c r="P300" s="12"/>
      <c r="Q300" s="12"/>
      <c r="R300" s="12"/>
      <c r="S300" s="12"/>
      <c r="T300" s="12"/>
      <c r="U300" s="12"/>
      <c r="V300" s="12"/>
    </row>
    <row r="301" spans="1:22" ht="17" thickBot="1" x14ac:dyDescent="0.25">
      <c r="A301" s="497"/>
      <c r="B301" s="497"/>
      <c r="C301" s="497"/>
      <c r="D301" s="497"/>
      <c r="E301" s="497"/>
      <c r="F301" s="497"/>
      <c r="G301" s="497"/>
      <c r="H301" s="19"/>
      <c r="I301" s="19"/>
      <c r="J301" s="19"/>
      <c r="K301" s="19"/>
      <c r="L301" s="12"/>
      <c r="M301" s="12"/>
      <c r="N301" s="12"/>
      <c r="O301" s="12"/>
      <c r="P301" s="12"/>
      <c r="Q301" s="12"/>
      <c r="R301" s="12"/>
      <c r="S301" s="12"/>
      <c r="T301" s="12"/>
      <c r="U301" s="12"/>
      <c r="V301" s="12"/>
    </row>
    <row r="302" spans="1:22" ht="16" x14ac:dyDescent="0.2">
      <c r="A302" s="497"/>
      <c r="B302" s="375" t="s">
        <v>363</v>
      </c>
      <c r="C302" s="497"/>
      <c r="D302" s="338"/>
      <c r="E302" s="498"/>
      <c r="F302" s="338"/>
      <c r="G302" s="497"/>
      <c r="H302" s="19"/>
      <c r="I302" s="19"/>
      <c r="J302" s="19"/>
      <c r="K302" s="19"/>
      <c r="L302" s="12"/>
      <c r="M302" s="12"/>
      <c r="N302" s="12"/>
      <c r="O302" s="12"/>
      <c r="P302" s="12"/>
      <c r="Q302" s="12"/>
      <c r="R302" s="12"/>
      <c r="S302" s="12"/>
      <c r="T302" s="12"/>
      <c r="U302" s="12"/>
      <c r="V302" s="12"/>
    </row>
    <row r="303" spans="1:22" ht="16" x14ac:dyDescent="0.2">
      <c r="A303" s="497"/>
      <c r="B303" s="369" t="s">
        <v>407</v>
      </c>
      <c r="C303" s="497"/>
      <c r="D303" s="338">
        <v>9</v>
      </c>
      <c r="E303" s="498"/>
      <c r="F303" s="338">
        <v>4</v>
      </c>
      <c r="G303" s="497"/>
      <c r="H303" s="19"/>
      <c r="I303" s="19"/>
      <c r="J303" s="19"/>
      <c r="K303" s="19"/>
      <c r="L303" s="12"/>
      <c r="M303" s="12"/>
      <c r="N303" s="12"/>
      <c r="O303" s="12"/>
      <c r="P303" s="12"/>
      <c r="Q303" s="12"/>
      <c r="R303" s="12"/>
      <c r="S303" s="12"/>
      <c r="T303" s="12"/>
      <c r="U303" s="12"/>
      <c r="V303" s="12"/>
    </row>
    <row r="304" spans="1:22" ht="16" x14ac:dyDescent="0.2">
      <c r="A304" s="497"/>
      <c r="B304" s="369" t="s">
        <v>408</v>
      </c>
      <c r="C304" s="497"/>
      <c r="D304" s="338">
        <v>3</v>
      </c>
      <c r="E304" s="498"/>
      <c r="F304" s="338">
        <v>7</v>
      </c>
      <c r="G304" s="497"/>
      <c r="H304" s="19"/>
      <c r="I304" s="19"/>
      <c r="J304" s="19"/>
      <c r="K304" s="19"/>
      <c r="L304" s="12"/>
      <c r="M304" s="12"/>
      <c r="N304" s="12"/>
      <c r="O304" s="12"/>
      <c r="P304" s="12"/>
      <c r="Q304" s="12"/>
      <c r="R304" s="12"/>
      <c r="S304" s="12"/>
      <c r="T304" s="12"/>
      <c r="U304" s="12"/>
      <c r="V304" s="12"/>
    </row>
    <row r="305" spans="1:22" ht="16" x14ac:dyDescent="0.2">
      <c r="A305" s="497"/>
      <c r="B305" s="369" t="s">
        <v>409</v>
      </c>
      <c r="C305" s="497"/>
      <c r="D305" s="338">
        <v>1</v>
      </c>
      <c r="E305" s="498"/>
      <c r="F305" s="338">
        <v>6</v>
      </c>
      <c r="G305" s="497"/>
      <c r="H305" s="19"/>
      <c r="I305" s="19"/>
      <c r="J305" s="19"/>
      <c r="K305" s="19"/>
      <c r="L305" s="12"/>
      <c r="M305" s="12"/>
      <c r="N305" s="12"/>
      <c r="O305" s="12"/>
      <c r="P305" s="12"/>
      <c r="Q305" s="12"/>
      <c r="R305" s="12"/>
      <c r="S305" s="12"/>
      <c r="T305" s="12"/>
      <c r="U305" s="12"/>
      <c r="V305" s="12"/>
    </row>
    <row r="306" spans="1:22" ht="16" x14ac:dyDescent="0.2">
      <c r="A306" s="497"/>
      <c r="B306" s="369" t="s">
        <v>410</v>
      </c>
      <c r="C306" s="497"/>
      <c r="D306" s="338">
        <v>1</v>
      </c>
      <c r="E306" s="498"/>
      <c r="F306" s="338">
        <v>5</v>
      </c>
      <c r="G306" s="497"/>
      <c r="H306" s="19"/>
      <c r="I306" s="19"/>
      <c r="J306" s="19"/>
      <c r="K306" s="19"/>
      <c r="L306" s="12"/>
      <c r="M306" s="12"/>
      <c r="N306" s="12"/>
      <c r="O306" s="12"/>
      <c r="P306" s="12"/>
      <c r="Q306" s="12"/>
      <c r="R306" s="12"/>
      <c r="S306" s="12"/>
      <c r="T306" s="12"/>
      <c r="U306" s="12"/>
      <c r="V306" s="12"/>
    </row>
    <row r="307" spans="1:22" ht="17" thickBot="1" x14ac:dyDescent="0.25">
      <c r="A307" s="497"/>
      <c r="B307" s="370"/>
      <c r="C307" s="497"/>
      <c r="D307" s="338"/>
      <c r="E307" s="498"/>
      <c r="F307" s="338"/>
      <c r="G307" s="497"/>
      <c r="H307" s="19"/>
      <c r="I307" s="19"/>
      <c r="J307" s="19"/>
      <c r="K307" s="19"/>
      <c r="L307" s="12"/>
      <c r="M307" s="12"/>
      <c r="N307" s="12"/>
      <c r="O307" s="12"/>
      <c r="P307" s="12"/>
      <c r="Q307" s="12"/>
      <c r="R307" s="12"/>
      <c r="S307" s="12"/>
      <c r="T307" s="12"/>
      <c r="U307" s="12"/>
      <c r="V307" s="12"/>
    </row>
    <row r="308" spans="1:22" ht="16" x14ac:dyDescent="0.2">
      <c r="A308" s="19"/>
      <c r="B308" s="19"/>
      <c r="C308" s="19"/>
      <c r="D308" s="19"/>
      <c r="E308" s="19"/>
      <c r="F308" s="19"/>
      <c r="G308" s="19"/>
      <c r="H308" s="19"/>
      <c r="I308" s="19"/>
      <c r="J308" s="19"/>
      <c r="K308" s="19"/>
      <c r="L308" s="12"/>
      <c r="M308" s="12"/>
      <c r="N308" s="12"/>
      <c r="O308" s="12"/>
      <c r="P308" s="12"/>
      <c r="Q308" s="12"/>
      <c r="R308" s="12"/>
      <c r="S308" s="12"/>
      <c r="T308" s="12"/>
      <c r="U308" s="12"/>
      <c r="V308" s="12"/>
    </row>
    <row r="309" spans="1:22" ht="16" x14ac:dyDescent="0.2">
      <c r="A309" s="19"/>
      <c r="B309" s="19"/>
      <c r="C309" s="19"/>
      <c r="D309" s="19"/>
      <c r="E309" s="19"/>
      <c r="F309" s="19"/>
      <c r="G309" s="19"/>
      <c r="H309" s="19"/>
      <c r="I309" s="19"/>
      <c r="J309" s="19"/>
      <c r="K309" s="19"/>
      <c r="L309" s="12"/>
      <c r="M309" s="12"/>
      <c r="N309" s="12"/>
      <c r="O309" s="12"/>
      <c r="P309" s="12"/>
      <c r="Q309" s="12"/>
      <c r="R309" s="12"/>
      <c r="S309" s="12"/>
      <c r="T309" s="12"/>
      <c r="U309" s="12"/>
      <c r="V309" s="12"/>
    </row>
    <row r="310" spans="1:22" ht="17" thickBot="1" x14ac:dyDescent="0.25">
      <c r="A310" s="19"/>
      <c r="B310" s="19"/>
      <c r="C310" s="19"/>
      <c r="D310" s="19"/>
      <c r="E310" s="19"/>
      <c r="F310" s="19"/>
      <c r="G310" s="19"/>
      <c r="H310" s="19"/>
      <c r="I310" s="19"/>
      <c r="J310" s="19"/>
      <c r="K310" s="19"/>
      <c r="L310" s="12"/>
      <c r="M310" s="12"/>
      <c r="N310" s="12"/>
      <c r="O310" s="12"/>
      <c r="P310" s="12"/>
      <c r="Q310" s="12"/>
      <c r="R310" s="12"/>
      <c r="S310" s="12"/>
      <c r="T310" s="12"/>
      <c r="U310" s="12"/>
      <c r="V310" s="12"/>
    </row>
    <row r="311" spans="1:22" ht="24.75" customHeight="1" thickBot="1" x14ac:dyDescent="0.25">
      <c r="A311" s="19"/>
      <c r="B311" s="499" t="s">
        <v>113</v>
      </c>
      <c r="C311" s="13"/>
      <c r="D311" s="13"/>
      <c r="E311" s="13"/>
      <c r="F311" s="13"/>
      <c r="G311" s="14"/>
      <c r="H311" s="19"/>
      <c r="I311" s="19"/>
      <c r="J311" s="19"/>
      <c r="K311" s="19"/>
      <c r="L311" s="12"/>
      <c r="M311" s="12"/>
      <c r="N311" s="12"/>
      <c r="O311" s="12"/>
      <c r="P311" s="12"/>
      <c r="Q311" s="12"/>
      <c r="R311" s="12"/>
      <c r="S311" s="12"/>
      <c r="T311" s="12"/>
      <c r="U311" s="12"/>
      <c r="V311" s="12"/>
    </row>
    <row r="312" spans="1:22" ht="17" thickBot="1" x14ac:dyDescent="0.25">
      <c r="A312" s="19"/>
      <c r="B312" s="19"/>
      <c r="C312" s="21"/>
      <c r="D312" s="21"/>
      <c r="E312" s="19"/>
      <c r="F312" s="19"/>
      <c r="G312" s="19"/>
      <c r="H312" s="19"/>
      <c r="I312" s="19"/>
      <c r="J312" s="19"/>
      <c r="K312" s="19"/>
      <c r="L312" s="12"/>
      <c r="M312" s="12"/>
      <c r="N312" s="12"/>
      <c r="O312" s="12"/>
      <c r="P312" s="12"/>
      <c r="Q312" s="12"/>
      <c r="R312" s="12"/>
      <c r="S312" s="12"/>
      <c r="T312" s="12"/>
      <c r="U312" s="12"/>
      <c r="V312" s="12"/>
    </row>
    <row r="313" spans="1:22" ht="17" thickBot="1" x14ac:dyDescent="0.25">
      <c r="A313" s="278">
        <v>1</v>
      </c>
      <c r="B313" s="376" t="s">
        <v>114</v>
      </c>
      <c r="C313" s="6"/>
      <c r="D313" s="6"/>
      <c r="E313" s="19"/>
      <c r="F313" s="19"/>
      <c r="G313" s="19"/>
      <c r="H313" s="19"/>
      <c r="I313" s="19"/>
      <c r="J313" s="19"/>
      <c r="K313" s="19"/>
      <c r="L313" s="12"/>
      <c r="M313" s="12"/>
      <c r="N313" s="12"/>
      <c r="O313" s="12"/>
      <c r="P313" s="12"/>
      <c r="Q313" s="12"/>
      <c r="R313" s="12"/>
      <c r="S313" s="12"/>
      <c r="T313" s="12"/>
      <c r="U313" s="12"/>
      <c r="V313" s="12"/>
    </row>
    <row r="314" spans="1:22" ht="16" x14ac:dyDescent="0.2">
      <c r="A314" s="19"/>
      <c r="B314" s="19"/>
      <c r="C314" s="21"/>
      <c r="D314" s="21"/>
      <c r="E314" s="19"/>
      <c r="F314" s="19"/>
      <c r="G314" s="19"/>
      <c r="H314" s="19"/>
      <c r="I314" s="19"/>
      <c r="J314" s="19"/>
      <c r="K314" s="19"/>
      <c r="L314" s="12"/>
      <c r="M314" s="12"/>
      <c r="N314" s="12"/>
      <c r="O314" s="12"/>
      <c r="P314" s="12"/>
      <c r="Q314" s="12"/>
      <c r="R314" s="12"/>
      <c r="S314" s="12"/>
      <c r="T314" s="12"/>
      <c r="U314" s="12"/>
      <c r="V314" s="12"/>
    </row>
    <row r="315" spans="1:22" ht="16" x14ac:dyDescent="0.2">
      <c r="A315" s="19"/>
      <c r="B315" s="19"/>
      <c r="C315" s="19"/>
      <c r="D315" s="19"/>
      <c r="E315" s="19"/>
      <c r="F315" s="19"/>
      <c r="G315" s="19"/>
      <c r="H315" s="19"/>
      <c r="I315" s="19"/>
      <c r="J315" s="19"/>
      <c r="K315" s="19"/>
      <c r="L315" s="12"/>
      <c r="M315" s="12"/>
      <c r="N315" s="12"/>
      <c r="O315" s="12"/>
      <c r="P315" s="12"/>
      <c r="Q315" s="12"/>
      <c r="R315" s="12"/>
      <c r="S315" s="12"/>
      <c r="T315" s="12"/>
      <c r="U315" s="12"/>
      <c r="V315" s="12"/>
    </row>
    <row r="316" spans="1:22" ht="17" thickBot="1" x14ac:dyDescent="0.25">
      <c r="A316" s="19"/>
      <c r="B316" s="19"/>
      <c r="C316" s="19"/>
      <c r="D316" s="19"/>
      <c r="E316" s="19"/>
      <c r="F316" s="19"/>
      <c r="G316" s="19"/>
      <c r="H316" s="19"/>
      <c r="I316" s="19"/>
      <c r="J316" s="19"/>
      <c r="K316" s="19"/>
      <c r="L316" s="12"/>
      <c r="M316" s="12"/>
      <c r="N316" s="12"/>
      <c r="O316" s="12"/>
      <c r="P316" s="12"/>
      <c r="Q316" s="12"/>
      <c r="R316" s="12"/>
      <c r="S316" s="12"/>
      <c r="T316" s="12"/>
      <c r="U316" s="12"/>
      <c r="V316" s="12"/>
    </row>
    <row r="317" spans="1:22" ht="26.25" customHeight="1" thickBot="1" x14ac:dyDescent="0.25">
      <c r="A317" s="19"/>
      <c r="B317" s="499" t="s">
        <v>126</v>
      </c>
      <c r="C317" s="435"/>
      <c r="D317" s="435"/>
      <c r="E317" s="435"/>
      <c r="F317" s="435"/>
      <c r="G317" s="14"/>
      <c r="H317" s="19"/>
      <c r="I317" s="19"/>
      <c r="J317" s="19"/>
      <c r="K317" s="19"/>
      <c r="L317" s="12"/>
      <c r="M317" s="12"/>
      <c r="N317" s="12"/>
      <c r="O317" s="12"/>
      <c r="P317" s="12"/>
      <c r="Q317" s="12"/>
      <c r="R317" s="12"/>
      <c r="S317" s="12"/>
      <c r="T317" s="12"/>
      <c r="U317" s="12"/>
      <c r="V317" s="12"/>
    </row>
    <row r="318" spans="1:22" ht="17" thickBot="1" x14ac:dyDescent="0.25">
      <c r="A318" s="19"/>
      <c r="B318" s="19"/>
      <c r="C318" s="19"/>
      <c r="D318" s="19"/>
      <c r="E318" s="19"/>
      <c r="F318" s="19"/>
      <c r="G318" s="19"/>
      <c r="H318" s="19"/>
      <c r="I318" s="19"/>
      <c r="J318" s="19"/>
      <c r="K318" s="19"/>
      <c r="L318" s="12"/>
      <c r="M318" s="12"/>
      <c r="N318" s="12"/>
      <c r="O318" s="12"/>
      <c r="P318" s="12"/>
      <c r="Q318" s="12"/>
      <c r="R318" s="12"/>
      <c r="S318" s="12"/>
      <c r="T318" s="12"/>
      <c r="U318" s="12"/>
      <c r="V318" s="12"/>
    </row>
    <row r="319" spans="1:22" ht="86" thickBot="1" x14ac:dyDescent="0.25">
      <c r="A319" s="377" t="s">
        <v>119</v>
      </c>
      <c r="B319" s="378" t="s">
        <v>327</v>
      </c>
      <c r="C319" s="497"/>
      <c r="D319" s="497"/>
      <c r="E319" s="497"/>
      <c r="F319" s="497"/>
      <c r="G319" s="497"/>
      <c r="H319" s="19"/>
      <c r="I319" s="19"/>
      <c r="J319" s="19"/>
      <c r="K319" s="19"/>
      <c r="L319" s="12"/>
      <c r="M319" s="12"/>
      <c r="N319" s="12"/>
      <c r="O319" s="12"/>
      <c r="P319" s="12"/>
      <c r="Q319" s="12"/>
      <c r="R319" s="12"/>
      <c r="S319" s="12"/>
      <c r="T319" s="12"/>
      <c r="U319" s="12"/>
      <c r="V319" s="12"/>
    </row>
    <row r="320" spans="1:22" ht="17" thickBot="1" x14ac:dyDescent="0.25">
      <c r="A320" s="379"/>
      <c r="B320" s="322"/>
      <c r="C320" s="497"/>
      <c r="D320" s="497"/>
      <c r="E320" s="497"/>
      <c r="F320" s="497"/>
      <c r="G320" s="497"/>
      <c r="H320" s="19"/>
      <c r="I320" s="19"/>
      <c r="J320" s="19"/>
      <c r="K320" s="19"/>
      <c r="L320" s="12"/>
      <c r="M320" s="12"/>
      <c r="N320" s="12"/>
      <c r="O320" s="12"/>
      <c r="P320" s="12"/>
      <c r="Q320" s="12"/>
      <c r="R320" s="12"/>
      <c r="S320" s="12"/>
      <c r="T320" s="12"/>
      <c r="U320" s="12"/>
      <c r="V320" s="12"/>
    </row>
    <row r="321" spans="1:22" ht="86" thickBot="1" x14ac:dyDescent="0.25">
      <c r="A321" s="377" t="s">
        <v>120</v>
      </c>
      <c r="B321" s="378" t="s">
        <v>326</v>
      </c>
      <c r="C321" s="497"/>
      <c r="D321" s="497"/>
      <c r="E321" s="497"/>
      <c r="F321" s="497"/>
      <c r="G321" s="497"/>
      <c r="H321" s="19"/>
      <c r="I321" s="19"/>
      <c r="J321" s="19"/>
      <c r="K321" s="19"/>
      <c r="L321" s="12"/>
      <c r="M321" s="12"/>
      <c r="N321" s="12"/>
      <c r="O321" s="12"/>
      <c r="P321" s="12"/>
      <c r="Q321" s="12"/>
      <c r="R321" s="12"/>
      <c r="S321" s="12"/>
      <c r="T321" s="12"/>
      <c r="U321" s="12"/>
      <c r="V321" s="12"/>
    </row>
    <row r="322" spans="1:22" ht="17" thickBot="1" x14ac:dyDescent="0.25">
      <c r="A322" s="379"/>
      <c r="B322" s="497"/>
      <c r="C322" s="497"/>
      <c r="D322" s="497"/>
      <c r="E322" s="497"/>
      <c r="F322" s="497"/>
      <c r="G322" s="497"/>
      <c r="H322" s="19"/>
      <c r="I322" s="19"/>
      <c r="J322" s="19"/>
      <c r="K322" s="19"/>
      <c r="L322" s="12"/>
      <c r="M322" s="12"/>
      <c r="N322" s="12"/>
      <c r="O322" s="12"/>
      <c r="P322" s="12"/>
      <c r="Q322" s="12"/>
      <c r="R322" s="12"/>
      <c r="S322" s="12"/>
      <c r="T322" s="12"/>
      <c r="U322" s="12"/>
      <c r="V322" s="12"/>
    </row>
    <row r="323" spans="1:22" ht="17" thickBot="1" x14ac:dyDescent="0.25">
      <c r="A323" s="380"/>
      <c r="B323" s="381" t="s">
        <v>121</v>
      </c>
      <c r="C323" s="497"/>
      <c r="D323" s="382" t="s">
        <v>132</v>
      </c>
      <c r="E323" s="383"/>
      <c r="F323" s="382" t="s">
        <v>133</v>
      </c>
      <c r="G323" s="497"/>
      <c r="H323" s="19"/>
      <c r="I323" s="19"/>
      <c r="J323" s="19"/>
      <c r="K323" s="19"/>
      <c r="L323" s="12"/>
      <c r="M323" s="12"/>
      <c r="N323" s="12"/>
      <c r="O323" s="12"/>
      <c r="P323" s="12"/>
      <c r="Q323" s="12"/>
      <c r="R323" s="12"/>
      <c r="S323" s="12"/>
      <c r="T323" s="12"/>
      <c r="U323" s="12"/>
      <c r="V323" s="12"/>
    </row>
    <row r="324" spans="1:22" ht="17" thickBot="1" x14ac:dyDescent="0.25">
      <c r="A324" s="277"/>
      <c r="B324" s="381" t="s">
        <v>122</v>
      </c>
      <c r="C324" s="497"/>
      <c r="D324" s="497"/>
      <c r="E324" s="497"/>
      <c r="F324" s="497"/>
      <c r="G324" s="497"/>
      <c r="H324" s="19"/>
      <c r="I324" s="19"/>
      <c r="J324" s="19"/>
      <c r="K324" s="19"/>
      <c r="L324" s="12"/>
      <c r="M324" s="12"/>
      <c r="N324" s="12"/>
      <c r="O324" s="12"/>
      <c r="P324" s="12"/>
      <c r="Q324" s="12"/>
      <c r="R324" s="12"/>
      <c r="S324" s="12"/>
      <c r="T324" s="12"/>
      <c r="U324" s="12"/>
      <c r="V324" s="12"/>
    </row>
    <row r="325" spans="1:22" ht="99" thickBot="1" x14ac:dyDescent="0.25">
      <c r="A325" s="277"/>
      <c r="B325" s="384" t="s">
        <v>123</v>
      </c>
      <c r="C325" s="497"/>
      <c r="D325" s="385" t="s">
        <v>434</v>
      </c>
      <c r="E325" s="386"/>
      <c r="F325" s="385" t="s">
        <v>433</v>
      </c>
      <c r="G325" s="497"/>
      <c r="H325" s="19"/>
      <c r="I325" s="19"/>
      <c r="J325" s="19"/>
      <c r="K325" s="19"/>
      <c r="L325" s="12"/>
      <c r="M325" s="12"/>
      <c r="N325" s="12"/>
      <c r="O325" s="12"/>
      <c r="P325" s="12"/>
      <c r="Q325" s="12"/>
      <c r="R325" s="12"/>
      <c r="S325" s="12"/>
      <c r="T325" s="12"/>
      <c r="U325" s="12"/>
      <c r="V325" s="12"/>
    </row>
    <row r="326" spans="1:22" ht="16" x14ac:dyDescent="0.2">
      <c r="A326" s="277"/>
      <c r="B326" s="384" t="s">
        <v>124</v>
      </c>
      <c r="C326" s="497"/>
      <c r="D326" s="277"/>
      <c r="E326" s="277"/>
      <c r="F326" s="277"/>
      <c r="G326" s="497"/>
      <c r="H326" s="19"/>
      <c r="I326" s="19"/>
      <c r="J326" s="19"/>
      <c r="K326" s="19"/>
      <c r="L326" s="12"/>
      <c r="M326" s="12"/>
      <c r="N326" s="12"/>
      <c r="O326" s="12"/>
      <c r="P326" s="12"/>
      <c r="Q326" s="12"/>
      <c r="R326" s="12"/>
      <c r="S326" s="12"/>
      <c r="T326" s="12"/>
      <c r="U326" s="12"/>
      <c r="V326" s="12"/>
    </row>
    <row r="327" spans="1:22" ht="17" thickBot="1" x14ac:dyDescent="0.25">
      <c r="A327" s="277"/>
      <c r="B327" s="384" t="s">
        <v>125</v>
      </c>
      <c r="C327" s="497"/>
      <c r="D327" s="277"/>
      <c r="E327" s="277"/>
      <c r="F327" s="277"/>
      <c r="G327" s="497"/>
      <c r="H327" s="19"/>
      <c r="I327" s="19"/>
      <c r="J327" s="19"/>
      <c r="K327" s="19"/>
      <c r="L327" s="12"/>
      <c r="M327" s="12"/>
      <c r="N327" s="12"/>
      <c r="O327" s="12"/>
      <c r="P327" s="12"/>
      <c r="Q327" s="12"/>
      <c r="R327" s="12"/>
      <c r="S327" s="12"/>
      <c r="T327" s="12"/>
      <c r="U327" s="12"/>
      <c r="V327" s="12"/>
    </row>
    <row r="328" spans="1:22" ht="17" thickBot="1" x14ac:dyDescent="0.25">
      <c r="A328" s="497"/>
      <c r="B328" s="497"/>
      <c r="C328" s="497"/>
      <c r="D328" s="387" t="s">
        <v>134</v>
      </c>
      <c r="E328" s="386"/>
      <c r="F328" s="387" t="s">
        <v>134</v>
      </c>
      <c r="G328" s="497"/>
      <c r="H328" s="12"/>
      <c r="I328" s="19"/>
      <c r="J328" s="19"/>
      <c r="K328" s="19"/>
      <c r="L328" s="12"/>
      <c r="M328" s="12"/>
      <c r="N328" s="12"/>
      <c r="O328" s="12"/>
      <c r="P328" s="12"/>
      <c r="Q328" s="12"/>
      <c r="R328" s="12"/>
      <c r="S328" s="12"/>
      <c r="T328" s="12"/>
      <c r="U328" s="12"/>
      <c r="V328" s="12"/>
    </row>
    <row r="329" spans="1:22" ht="21" customHeight="1" thickBot="1" x14ac:dyDescent="0.25">
      <c r="A329" s="436"/>
      <c r="B329" s="437" t="s">
        <v>3</v>
      </c>
      <c r="C329" s="497"/>
      <c r="D329" s="388"/>
      <c r="E329" s="277"/>
      <c r="F329" s="277"/>
      <c r="G329" s="497"/>
      <c r="H329" s="12"/>
      <c r="I329" s="19"/>
      <c r="J329" s="19"/>
      <c r="K329" s="19"/>
      <c r="L329" s="12"/>
      <c r="M329" s="12"/>
      <c r="N329" s="12"/>
      <c r="O329" s="12"/>
      <c r="P329" s="12"/>
      <c r="Q329" s="12"/>
      <c r="R329" s="12"/>
      <c r="S329" s="12"/>
      <c r="T329" s="12"/>
      <c r="U329" s="12"/>
      <c r="V329" s="12"/>
    </row>
    <row r="330" spans="1:22" ht="27" customHeight="1" thickBot="1" x14ac:dyDescent="0.25">
      <c r="A330" s="438">
        <v>1</v>
      </c>
      <c r="B330" s="389" t="str">
        <f t="shared" ref="B330:B339" si="1">B28</f>
        <v>Industry leading and largest domestic motion picture exhibitor operating 7,367 screens in 574 theatres in 42 states.</v>
      </c>
      <c r="C330" s="497"/>
      <c r="D330" s="390">
        <v>2</v>
      </c>
      <c r="E330" s="391"/>
      <c r="F330" s="390">
        <v>1</v>
      </c>
      <c r="G330" s="497"/>
      <c r="H330" s="12"/>
      <c r="I330" s="19"/>
      <c r="J330" s="19"/>
      <c r="K330" s="19"/>
      <c r="L330" s="12"/>
      <c r="M330" s="12"/>
      <c r="N330" s="12"/>
      <c r="O330" s="12"/>
      <c r="P330" s="12"/>
      <c r="Q330" s="12"/>
      <c r="R330" s="12"/>
      <c r="S330" s="12"/>
      <c r="T330" s="12"/>
      <c r="U330" s="12"/>
      <c r="V330" s="12"/>
    </row>
    <row r="331" spans="1:22" ht="31.5" customHeight="1" thickBot="1" x14ac:dyDescent="0.25">
      <c r="A331" s="438">
        <v>2</v>
      </c>
      <c r="B331" s="389" t="str">
        <f t="shared" si="1"/>
        <v>Regal operates in 46 of the top 50 U.S. designated market areas</v>
      </c>
      <c r="C331" s="497"/>
      <c r="D331" s="390">
        <v>2</v>
      </c>
      <c r="E331" s="391"/>
      <c r="F331" s="390">
        <v>3</v>
      </c>
      <c r="G331" s="497"/>
      <c r="H331" s="12"/>
      <c r="I331" s="19"/>
      <c r="J331" s="19"/>
      <c r="K331" s="19"/>
      <c r="L331" s="12"/>
      <c r="M331" s="12"/>
      <c r="N331" s="12"/>
      <c r="O331" s="12"/>
      <c r="P331" s="12"/>
      <c r="Q331" s="12"/>
      <c r="R331" s="12"/>
      <c r="S331" s="12"/>
      <c r="T331" s="12"/>
      <c r="U331" s="12"/>
      <c r="V331" s="12"/>
    </row>
    <row r="332" spans="1:22" ht="24" customHeight="1" thickBot="1" x14ac:dyDescent="0.25">
      <c r="A332" s="438">
        <v>3</v>
      </c>
      <c r="B332" s="389" t="str">
        <f t="shared" si="1"/>
        <v>As of January 1, 2015, Regal had 86 IMAX and 86 RPX theatres in the United States</v>
      </c>
      <c r="C332" s="497"/>
      <c r="D332" s="390">
        <v>0</v>
      </c>
      <c r="E332" s="391"/>
      <c r="F332" s="390">
        <v>0</v>
      </c>
      <c r="G332" s="497"/>
      <c r="H332" s="12"/>
      <c r="I332" s="19"/>
      <c r="J332" s="19"/>
      <c r="K332" s="19"/>
      <c r="L332" s="12"/>
      <c r="M332" s="12"/>
      <c r="N332" s="12"/>
      <c r="O332" s="12"/>
      <c r="P332" s="12"/>
      <c r="Q332" s="12"/>
      <c r="R332" s="12"/>
      <c r="S332" s="12"/>
      <c r="T332" s="12"/>
      <c r="U332" s="12"/>
      <c r="V332" s="12"/>
    </row>
    <row r="333" spans="1:22" ht="24" customHeight="1" thickBot="1" x14ac:dyDescent="0.25">
      <c r="A333" s="438">
        <v>4</v>
      </c>
      <c r="B333" s="389" t="str">
        <f t="shared" si="1"/>
        <v>Regal Entertainment Group makes up about 20% of the total North American Box Office</v>
      </c>
      <c r="C333" s="497"/>
      <c r="D333" s="390">
        <v>3</v>
      </c>
      <c r="E333" s="391"/>
      <c r="F333" s="390">
        <v>2</v>
      </c>
      <c r="G333" s="497"/>
      <c r="H333" s="12"/>
      <c r="I333" s="19"/>
      <c r="J333" s="19"/>
      <c r="K333" s="19"/>
      <c r="L333" s="12"/>
      <c r="M333" s="12"/>
      <c r="N333" s="12"/>
      <c r="O333" s="12"/>
      <c r="P333" s="12"/>
      <c r="Q333" s="12"/>
      <c r="R333" s="12"/>
      <c r="S333" s="12"/>
      <c r="T333" s="12"/>
      <c r="U333" s="12"/>
      <c r="V333" s="12"/>
    </row>
    <row r="334" spans="1:22" ht="27" customHeight="1" thickBot="1" x14ac:dyDescent="0.25">
      <c r="A334" s="438">
        <v>5</v>
      </c>
      <c r="B334" s="389" t="str">
        <f t="shared" si="1"/>
        <v>As of January 1, 2015, approximately 79% of theatres had 10 or more screens.</v>
      </c>
      <c r="C334" s="497"/>
      <c r="D334" s="390">
        <v>0</v>
      </c>
      <c r="E334" s="391"/>
      <c r="F334" s="390">
        <v>0</v>
      </c>
      <c r="G334" s="497"/>
      <c r="H334" s="12"/>
      <c r="I334" s="19"/>
      <c r="J334" s="19"/>
      <c r="K334" s="19"/>
      <c r="L334" s="12"/>
      <c r="M334" s="12"/>
      <c r="N334" s="12"/>
      <c r="O334" s="12"/>
      <c r="P334" s="12"/>
      <c r="Q334" s="12"/>
      <c r="R334" s="12"/>
      <c r="S334" s="12"/>
      <c r="T334" s="12"/>
      <c r="U334" s="12"/>
      <c r="V334" s="12"/>
    </row>
    <row r="335" spans="1:22" ht="37.5" customHeight="1" thickBot="1" x14ac:dyDescent="0.25">
      <c r="A335" s="438">
        <v>6</v>
      </c>
      <c r="B335" s="389" t="str">
        <f t="shared" si="1"/>
        <v>Regal theatres have an average 12.8 screens per location which is above the North American industry average.</v>
      </c>
      <c r="C335" s="497"/>
      <c r="D335" s="390">
        <v>0</v>
      </c>
      <c r="E335" s="391"/>
      <c r="F335" s="390">
        <v>0</v>
      </c>
      <c r="G335" s="497"/>
      <c r="H335" s="12"/>
      <c r="I335" s="19"/>
      <c r="J335" s="19"/>
      <c r="K335" s="19"/>
      <c r="L335" s="12"/>
      <c r="M335" s="12"/>
      <c r="N335" s="12"/>
      <c r="O335" s="12"/>
      <c r="P335" s="12"/>
      <c r="Q335" s="12"/>
      <c r="R335" s="12"/>
      <c r="S335" s="12"/>
      <c r="T335" s="12"/>
      <c r="U335" s="12"/>
      <c r="V335" s="12"/>
    </row>
    <row r="336" spans="1:22" ht="24" customHeight="1" thickBot="1" x14ac:dyDescent="0.25">
      <c r="A336" s="438">
        <v>7</v>
      </c>
      <c r="B336" s="389" t="str">
        <f t="shared" si="1"/>
        <v>As of January 1, 2015, Regal had 78% of their North American locations with stadium style seating.</v>
      </c>
      <c r="C336" s="497"/>
      <c r="D336" s="390">
        <v>0</v>
      </c>
      <c r="E336" s="391"/>
      <c r="F336" s="390">
        <v>0</v>
      </c>
      <c r="G336" s="497"/>
      <c r="H336" s="12"/>
      <c r="I336" s="19"/>
      <c r="J336" s="19"/>
      <c r="K336" s="19"/>
      <c r="L336" s="12"/>
      <c r="M336" s="12"/>
      <c r="N336" s="12"/>
      <c r="O336" s="12"/>
      <c r="P336" s="12"/>
      <c r="Q336" s="12"/>
      <c r="R336" s="12"/>
      <c r="S336" s="12"/>
      <c r="T336" s="12"/>
      <c r="U336" s="12"/>
      <c r="V336" s="12"/>
    </row>
    <row r="337" spans="1:22" ht="29.25" customHeight="1" thickBot="1" x14ac:dyDescent="0.25">
      <c r="A337" s="438">
        <v>8</v>
      </c>
      <c r="B337" s="389" t="str">
        <f t="shared" si="1"/>
        <v>Regal offers luxury reclining seating in 336 auditoriums at 32 select locations in North America.</v>
      </c>
      <c r="C337" s="497"/>
      <c r="D337" s="390">
        <v>0</v>
      </c>
      <c r="E337" s="391"/>
      <c r="F337" s="390">
        <v>0</v>
      </c>
      <c r="G337" s="497"/>
      <c r="H337" s="12"/>
      <c r="I337" s="19"/>
      <c r="J337" s="19"/>
      <c r="K337" s="19"/>
      <c r="L337" s="12"/>
      <c r="M337" s="12"/>
      <c r="N337" s="12"/>
      <c r="O337" s="12"/>
      <c r="P337" s="12"/>
      <c r="Q337" s="12"/>
      <c r="R337" s="12"/>
      <c r="S337" s="12"/>
      <c r="T337" s="12"/>
      <c r="U337" s="12"/>
      <c r="V337" s="12"/>
    </row>
    <row r="338" spans="1:22" ht="26.25" customHeight="1" thickBot="1" x14ac:dyDescent="0.25">
      <c r="A338" s="438">
        <v>9</v>
      </c>
      <c r="B338" s="389" t="str">
        <f t="shared" si="1"/>
        <v>Frequent Moviegoer Loyalty Program called Regal Crown Club - 13 million active members as of January 1, 2015</v>
      </c>
      <c r="C338" s="497"/>
      <c r="D338" s="390">
        <v>0</v>
      </c>
      <c r="E338" s="391"/>
      <c r="F338" s="390">
        <v>0</v>
      </c>
      <c r="G338" s="497"/>
      <c r="H338" s="12"/>
      <c r="I338" s="19"/>
      <c r="J338" s="19"/>
      <c r="K338" s="19"/>
      <c r="L338" s="12"/>
      <c r="M338" s="12"/>
      <c r="N338" s="12"/>
      <c r="O338" s="12"/>
      <c r="P338" s="12"/>
      <c r="Q338" s="12"/>
      <c r="R338" s="12"/>
      <c r="S338" s="12"/>
      <c r="T338" s="12"/>
      <c r="U338" s="12"/>
      <c r="V338" s="12"/>
    </row>
    <row r="339" spans="1:22" ht="38.25" customHeight="1" thickBot="1" x14ac:dyDescent="0.25">
      <c r="A339" s="438">
        <v>10</v>
      </c>
      <c r="B339" s="389" t="str">
        <f t="shared" si="1"/>
        <v>42% of Regal locations have premium amenity offerings, such as Expanded Food and Beverage Offerings in 185 locations</v>
      </c>
      <c r="C339" s="497"/>
      <c r="D339" s="390">
        <v>0</v>
      </c>
      <c r="E339" s="391"/>
      <c r="F339" s="390">
        <v>0</v>
      </c>
      <c r="G339" s="497"/>
      <c r="H339" s="12"/>
      <c r="I339" s="19"/>
      <c r="J339" s="19"/>
      <c r="K339" s="19"/>
      <c r="L339" s="12"/>
      <c r="M339" s="12"/>
      <c r="N339" s="12"/>
      <c r="O339" s="12"/>
      <c r="P339" s="12"/>
      <c r="Q339" s="12"/>
      <c r="R339" s="12"/>
      <c r="S339" s="12"/>
      <c r="T339" s="12"/>
      <c r="U339" s="12"/>
      <c r="V339" s="12"/>
    </row>
    <row r="340" spans="1:22" ht="17" thickBot="1" x14ac:dyDescent="0.25">
      <c r="A340" s="497"/>
      <c r="B340" s="497"/>
      <c r="C340" s="497"/>
      <c r="D340" s="497"/>
      <c r="E340" s="497"/>
      <c r="F340" s="497"/>
      <c r="G340" s="497"/>
      <c r="H340" s="12"/>
      <c r="I340" s="19"/>
      <c r="J340" s="19"/>
      <c r="K340" s="19"/>
      <c r="L340" s="12"/>
      <c r="M340" s="12"/>
      <c r="N340" s="12"/>
      <c r="O340" s="12"/>
      <c r="P340" s="12"/>
      <c r="Q340" s="12"/>
      <c r="R340" s="12"/>
      <c r="S340" s="12"/>
      <c r="T340" s="12"/>
      <c r="U340" s="12"/>
      <c r="V340" s="12"/>
    </row>
    <row r="341" spans="1:22" ht="17" thickBot="1" x14ac:dyDescent="0.25">
      <c r="A341" s="497"/>
      <c r="B341" s="497"/>
      <c r="C341" s="497"/>
      <c r="D341" s="392" t="s">
        <v>134</v>
      </c>
      <c r="E341" s="322"/>
      <c r="F341" s="392" t="s">
        <v>134</v>
      </c>
      <c r="G341" s="497"/>
      <c r="H341" s="12"/>
      <c r="I341" s="19"/>
      <c r="J341" s="19"/>
      <c r="K341" s="19"/>
      <c r="L341" s="12"/>
      <c r="M341" s="12"/>
      <c r="N341" s="12"/>
      <c r="O341" s="12"/>
      <c r="P341" s="12"/>
      <c r="Q341" s="12"/>
      <c r="R341" s="12"/>
      <c r="S341" s="12"/>
      <c r="T341" s="12"/>
      <c r="U341" s="12"/>
      <c r="V341" s="12"/>
    </row>
    <row r="342" spans="1:22" ht="17" thickBot="1" x14ac:dyDescent="0.25">
      <c r="A342" s="436"/>
      <c r="B342" s="437" t="s">
        <v>11</v>
      </c>
      <c r="C342" s="497"/>
      <c r="D342" s="388"/>
      <c r="E342" s="277"/>
      <c r="F342" s="277"/>
      <c r="G342" s="497"/>
      <c r="H342" s="12"/>
      <c r="I342" s="19"/>
      <c r="J342" s="19"/>
      <c r="K342" s="19"/>
      <c r="L342" s="12"/>
      <c r="M342" s="12"/>
      <c r="N342" s="12"/>
      <c r="O342" s="12"/>
      <c r="P342" s="12"/>
      <c r="Q342" s="12"/>
      <c r="R342" s="12"/>
      <c r="S342" s="12"/>
      <c r="T342" s="12"/>
      <c r="U342" s="12"/>
      <c r="V342" s="12"/>
    </row>
    <row r="343" spans="1:22" ht="17" thickBot="1" x14ac:dyDescent="0.25">
      <c r="A343" s="438">
        <v>1</v>
      </c>
      <c r="B343" s="389" t="str">
        <f t="shared" ref="B343:B352" si="2">B40</f>
        <v>As of 2014, Regal Entertainment Return on Equity (ROE) was -13.68%</v>
      </c>
      <c r="C343" s="497"/>
      <c r="D343" s="390">
        <v>4</v>
      </c>
      <c r="E343" s="391"/>
      <c r="F343" s="390">
        <v>3</v>
      </c>
      <c r="G343" s="497"/>
      <c r="H343" s="12"/>
      <c r="I343" s="19"/>
      <c r="J343" s="19"/>
      <c r="K343" s="19"/>
      <c r="L343" s="12"/>
      <c r="M343" s="12"/>
      <c r="N343" s="12"/>
      <c r="O343" s="12"/>
      <c r="P343" s="12"/>
      <c r="Q343" s="12"/>
      <c r="R343" s="12"/>
      <c r="S343" s="12"/>
      <c r="T343" s="12"/>
      <c r="U343" s="12"/>
      <c r="V343" s="12"/>
    </row>
    <row r="344" spans="1:22" ht="17" thickBot="1" x14ac:dyDescent="0.25">
      <c r="A344" s="438">
        <v>2</v>
      </c>
      <c r="B344" s="389" t="str">
        <f t="shared" si="2"/>
        <v>As of 2014, Regal Entertainment debt to equity ratio was -2.53</v>
      </c>
      <c r="C344" s="497"/>
      <c r="D344" s="390">
        <v>1</v>
      </c>
      <c r="E344" s="391"/>
      <c r="F344" s="390">
        <v>4</v>
      </c>
      <c r="G344" s="497"/>
      <c r="H344" s="12"/>
      <c r="I344" s="19"/>
      <c r="J344" s="19"/>
      <c r="K344" s="19"/>
      <c r="L344" s="12"/>
      <c r="M344" s="12"/>
      <c r="N344" s="12"/>
      <c r="O344" s="12"/>
      <c r="P344" s="12"/>
      <c r="Q344" s="12"/>
      <c r="R344" s="12"/>
      <c r="S344" s="12"/>
      <c r="T344" s="12"/>
      <c r="U344" s="12"/>
      <c r="V344" s="12"/>
    </row>
    <row r="345" spans="1:22" ht="17" thickBot="1" x14ac:dyDescent="0.25">
      <c r="A345" s="438">
        <v>3</v>
      </c>
      <c r="B345" s="389" t="str">
        <f t="shared" si="2"/>
        <v xml:space="preserve">Regal Entertainment is only located in 42 US states and 3 US territories. </v>
      </c>
      <c r="C345" s="497"/>
      <c r="D345" s="390">
        <v>4</v>
      </c>
      <c r="E345" s="391"/>
      <c r="F345" s="390">
        <v>2</v>
      </c>
      <c r="G345" s="497"/>
      <c r="H345" s="12"/>
      <c r="I345" s="19"/>
      <c r="J345" s="19"/>
      <c r="K345" s="19"/>
      <c r="L345" s="12"/>
      <c r="M345" s="12"/>
      <c r="N345" s="12"/>
      <c r="O345" s="12"/>
      <c r="P345" s="12"/>
      <c r="Q345" s="12"/>
      <c r="R345" s="12"/>
      <c r="S345" s="12"/>
      <c r="T345" s="12"/>
      <c r="U345" s="12"/>
      <c r="V345" s="12"/>
    </row>
    <row r="346" spans="1:22" ht="17" thickBot="1" x14ac:dyDescent="0.25">
      <c r="A346" s="438">
        <v>4</v>
      </c>
      <c r="B346" s="389" t="str">
        <f t="shared" si="2"/>
        <v>Regal total revenues decreased from $3,038 million to $2,990 million in 2014.</v>
      </c>
      <c r="C346" s="497"/>
      <c r="D346" s="390">
        <v>4</v>
      </c>
      <c r="E346" s="391"/>
      <c r="F346" s="390">
        <v>3</v>
      </c>
      <c r="G346" s="497"/>
      <c r="H346" s="12"/>
      <c r="I346" s="19"/>
      <c r="J346" s="19"/>
      <c r="K346" s="19"/>
      <c r="L346" s="12"/>
      <c r="M346" s="12"/>
      <c r="N346" s="12"/>
      <c r="O346" s="12"/>
      <c r="P346" s="12"/>
      <c r="Q346" s="12"/>
      <c r="R346" s="12"/>
      <c r="S346" s="12"/>
      <c r="T346" s="12"/>
      <c r="U346" s="12"/>
      <c r="V346" s="12"/>
    </row>
    <row r="347" spans="1:22" ht="17" thickBot="1" x14ac:dyDescent="0.25">
      <c r="A347" s="438">
        <v>5</v>
      </c>
      <c r="B347" s="389" t="str">
        <f t="shared" si="2"/>
        <v>A large portion of employees are part time who are paid slightly above the minimum wage.</v>
      </c>
      <c r="C347" s="497"/>
      <c r="D347" s="390">
        <v>0</v>
      </c>
      <c r="E347" s="391"/>
      <c r="F347" s="390">
        <v>0</v>
      </c>
      <c r="G347" s="497"/>
      <c r="H347" s="12"/>
      <c r="I347" s="19"/>
      <c r="J347" s="19"/>
      <c r="K347" s="19"/>
      <c r="L347" s="12"/>
      <c r="M347" s="12"/>
      <c r="N347" s="12"/>
      <c r="O347" s="12"/>
      <c r="P347" s="12"/>
      <c r="Q347" s="12"/>
      <c r="R347" s="12"/>
      <c r="S347" s="12"/>
      <c r="T347" s="12"/>
      <c r="U347" s="12"/>
      <c r="V347" s="12"/>
    </row>
    <row r="348" spans="1:22" ht="17" thickBot="1" x14ac:dyDescent="0.25">
      <c r="A348" s="438">
        <v>6</v>
      </c>
      <c r="B348" s="389" t="str">
        <f t="shared" si="2"/>
        <v>Earnings (EBITDA) decreased in 2014 from $606 million to $512 million.</v>
      </c>
      <c r="C348" s="497"/>
      <c r="D348" s="390">
        <v>3</v>
      </c>
      <c r="E348" s="391"/>
      <c r="F348" s="390">
        <v>4</v>
      </c>
      <c r="G348" s="497"/>
      <c r="H348" s="12"/>
      <c r="I348" s="19"/>
      <c r="J348" s="19"/>
      <c r="K348" s="19"/>
      <c r="L348" s="12"/>
      <c r="M348" s="12"/>
      <c r="N348" s="12"/>
      <c r="O348" s="12"/>
      <c r="P348" s="12"/>
      <c r="Q348" s="12"/>
      <c r="R348" s="12"/>
      <c r="S348" s="12"/>
      <c r="T348" s="12"/>
      <c r="U348" s="12"/>
      <c r="V348" s="12"/>
    </row>
    <row r="349" spans="1:22" ht="17" thickBot="1" x14ac:dyDescent="0.25">
      <c r="A349" s="438">
        <v>7</v>
      </c>
      <c r="B349" s="389" t="str">
        <f t="shared" si="2"/>
        <v xml:space="preserve">In 2014, the number of Regal screens decreased from 7,394 to 7,367. </v>
      </c>
      <c r="C349" s="497"/>
      <c r="D349" s="390">
        <v>0</v>
      </c>
      <c r="E349" s="391"/>
      <c r="F349" s="390">
        <v>0</v>
      </c>
      <c r="G349" s="497"/>
      <c r="H349" s="12"/>
      <c r="I349" s="19"/>
      <c r="J349" s="19"/>
      <c r="K349" s="19"/>
      <c r="L349" s="12"/>
      <c r="M349" s="12"/>
      <c r="N349" s="12"/>
      <c r="O349" s="12"/>
      <c r="P349" s="12"/>
      <c r="Q349" s="12"/>
      <c r="R349" s="12"/>
      <c r="S349" s="12"/>
      <c r="T349" s="12"/>
      <c r="U349" s="12"/>
      <c r="V349" s="12"/>
    </row>
    <row r="350" spans="1:22" ht="17" thickBot="1" x14ac:dyDescent="0.25">
      <c r="A350" s="438">
        <v>8</v>
      </c>
      <c r="B350" s="389" t="str">
        <f t="shared" si="2"/>
        <v>Regal is a holding company dependent on subsidiaries for ability to service debt and pay dividends.</v>
      </c>
      <c r="C350" s="497"/>
      <c r="D350" s="390">
        <v>2</v>
      </c>
      <c r="E350" s="391"/>
      <c r="F350" s="390">
        <v>3</v>
      </c>
      <c r="G350" s="497"/>
      <c r="H350" s="12"/>
      <c r="I350" s="19"/>
      <c r="J350" s="19"/>
      <c r="K350" s="19"/>
      <c r="L350" s="12"/>
      <c r="M350" s="12"/>
      <c r="N350" s="12"/>
      <c r="O350" s="12"/>
      <c r="P350" s="12"/>
      <c r="Q350" s="12"/>
      <c r="R350" s="12"/>
      <c r="S350" s="12"/>
      <c r="T350" s="12"/>
      <c r="U350" s="12"/>
      <c r="V350" s="12"/>
    </row>
    <row r="351" spans="1:22" ht="17" thickBot="1" x14ac:dyDescent="0.25">
      <c r="A351" s="438">
        <v>9</v>
      </c>
      <c r="B351" s="389" t="str">
        <f t="shared" si="2"/>
        <v xml:space="preserve">Income from operations decreased in 2014 from $340 million to $306 million. </v>
      </c>
      <c r="C351" s="497"/>
      <c r="D351" s="390">
        <v>2</v>
      </c>
      <c r="E351" s="391"/>
      <c r="F351" s="390">
        <v>3</v>
      </c>
      <c r="G351" s="497"/>
      <c r="H351" s="12"/>
      <c r="I351" s="19"/>
      <c r="J351" s="19"/>
      <c r="K351" s="19"/>
      <c r="L351" s="12"/>
      <c r="M351" s="12"/>
      <c r="N351" s="12"/>
      <c r="O351" s="12"/>
      <c r="P351" s="12"/>
      <c r="Q351" s="12"/>
      <c r="R351" s="12"/>
      <c r="S351" s="12"/>
      <c r="T351" s="12"/>
      <c r="U351" s="12"/>
      <c r="V351" s="12"/>
    </row>
    <row r="352" spans="1:22" ht="17" thickBot="1" x14ac:dyDescent="0.25">
      <c r="A352" s="438">
        <v>10</v>
      </c>
      <c r="B352" s="389" t="str">
        <f t="shared" si="2"/>
        <v>Long term debt increased from $2,187 million to $2,239 million</v>
      </c>
      <c r="C352" s="497"/>
      <c r="D352" s="390">
        <v>2</v>
      </c>
      <c r="E352" s="391"/>
      <c r="F352" s="390">
        <v>4</v>
      </c>
      <c r="G352" s="497"/>
      <c r="H352" s="12"/>
      <c r="I352" s="19"/>
      <c r="J352" s="19"/>
      <c r="K352" s="19"/>
      <c r="L352" s="12"/>
      <c r="M352" s="12"/>
      <c r="N352" s="12"/>
      <c r="O352" s="12"/>
      <c r="P352" s="12"/>
      <c r="Q352" s="12"/>
      <c r="R352" s="12"/>
      <c r="S352" s="12"/>
      <c r="T352" s="12"/>
      <c r="U352" s="12"/>
      <c r="V352" s="12"/>
    </row>
    <row r="353" spans="1:22" ht="17" thickBot="1" x14ac:dyDescent="0.25">
      <c r="A353" s="497"/>
      <c r="B353" s="497"/>
      <c r="C353" s="497"/>
      <c r="D353" s="497"/>
      <c r="E353" s="497"/>
      <c r="F353" s="497"/>
      <c r="G353" s="497"/>
      <c r="H353" s="12"/>
      <c r="I353" s="19"/>
      <c r="J353" s="19"/>
      <c r="K353" s="19"/>
      <c r="L353" s="12"/>
      <c r="M353" s="12"/>
      <c r="N353" s="12"/>
      <c r="O353" s="12"/>
      <c r="P353" s="12"/>
      <c r="Q353" s="12"/>
      <c r="R353" s="12"/>
      <c r="S353" s="12"/>
      <c r="T353" s="12"/>
      <c r="U353" s="12"/>
      <c r="V353" s="12"/>
    </row>
    <row r="354" spans="1:22" ht="17" thickBot="1" x14ac:dyDescent="0.25">
      <c r="A354" s="497"/>
      <c r="B354" s="497"/>
      <c r="C354" s="497"/>
      <c r="D354" s="392" t="s">
        <v>134</v>
      </c>
      <c r="E354" s="322"/>
      <c r="F354" s="392" t="s">
        <v>134</v>
      </c>
      <c r="G354" s="497"/>
      <c r="H354" s="12"/>
      <c r="I354" s="19"/>
      <c r="J354" s="19"/>
      <c r="K354" s="19"/>
      <c r="L354" s="12"/>
      <c r="M354" s="12"/>
      <c r="N354" s="12"/>
      <c r="O354" s="12"/>
      <c r="P354" s="12"/>
      <c r="Q354" s="12"/>
      <c r="R354" s="12"/>
      <c r="S354" s="12"/>
      <c r="T354" s="12"/>
      <c r="U354" s="12"/>
      <c r="V354" s="12"/>
    </row>
    <row r="355" spans="1:22" ht="16" x14ac:dyDescent="0.2">
      <c r="A355" s="497"/>
      <c r="B355" s="497"/>
      <c r="C355" s="497"/>
      <c r="D355" s="277"/>
      <c r="E355" s="277"/>
      <c r="F355" s="277"/>
      <c r="G355" s="497"/>
      <c r="H355" s="12"/>
      <c r="I355" s="19"/>
      <c r="J355" s="19"/>
      <c r="K355" s="19"/>
      <c r="L355" s="12"/>
      <c r="M355" s="12"/>
      <c r="N355" s="12"/>
      <c r="O355" s="12"/>
      <c r="P355" s="12"/>
      <c r="Q355" s="12"/>
      <c r="R355" s="12"/>
      <c r="S355" s="12"/>
      <c r="T355" s="12"/>
      <c r="U355" s="12"/>
      <c r="V355" s="12"/>
    </row>
    <row r="356" spans="1:22" ht="17" thickBot="1" x14ac:dyDescent="0.25">
      <c r="A356" s="436"/>
      <c r="B356" s="437" t="str">
        <f t="shared" ref="B356:B366" si="3">B69</f>
        <v>Opportunities</v>
      </c>
      <c r="C356" s="497"/>
      <c r="D356" s="497"/>
      <c r="E356" s="497"/>
      <c r="F356" s="497"/>
      <c r="G356" s="497"/>
      <c r="H356" s="12"/>
      <c r="I356" s="19"/>
      <c r="J356" s="19"/>
      <c r="K356" s="19"/>
      <c r="L356" s="12"/>
      <c r="M356" s="12"/>
      <c r="N356" s="12"/>
      <c r="O356" s="12"/>
      <c r="P356" s="12"/>
      <c r="Q356" s="12"/>
      <c r="R356" s="12"/>
      <c r="S356" s="12"/>
      <c r="T356" s="12"/>
      <c r="U356" s="12"/>
      <c r="V356" s="12"/>
    </row>
    <row r="357" spans="1:22" ht="29" thickBot="1" x14ac:dyDescent="0.25">
      <c r="A357" s="438">
        <f t="shared" ref="A357:A366" si="4">A70</f>
        <v>1</v>
      </c>
      <c r="B357" s="389" t="str">
        <f t="shared" si="3"/>
        <v>The top growing markets in box office dollars in the world are Asia Pacific ($12.4 billion) and Chinese ($4.8 billion), both grew at 12% and 34% respectively in 2014.</v>
      </c>
      <c r="C357" s="497"/>
      <c r="D357" s="390">
        <v>4</v>
      </c>
      <c r="E357" s="391"/>
      <c r="F357" s="390">
        <v>2</v>
      </c>
      <c r="G357" s="497"/>
      <c r="H357" s="12"/>
      <c r="I357" s="19"/>
      <c r="J357" s="19"/>
      <c r="K357" s="19"/>
      <c r="L357" s="12"/>
      <c r="M357" s="12"/>
      <c r="N357" s="12"/>
      <c r="O357" s="12"/>
      <c r="P357" s="12"/>
      <c r="Q357" s="12"/>
      <c r="R357" s="12"/>
      <c r="S357" s="12"/>
      <c r="T357" s="12"/>
      <c r="U357" s="12"/>
      <c r="V357" s="12"/>
    </row>
    <row r="358" spans="1:22" ht="17" thickBot="1" x14ac:dyDescent="0.25">
      <c r="A358" s="438">
        <f t="shared" si="4"/>
        <v>2</v>
      </c>
      <c r="B358" s="389" t="str">
        <f t="shared" si="3"/>
        <v>Last year, disposable income in the United States increased by 3% to $13.6 trillion. </v>
      </c>
      <c r="C358" s="497"/>
      <c r="D358" s="390">
        <v>0</v>
      </c>
      <c r="E358" s="391"/>
      <c r="F358" s="390">
        <v>0</v>
      </c>
      <c r="G358" s="497"/>
      <c r="H358" s="12"/>
      <c r="I358" s="19"/>
      <c r="J358" s="19"/>
      <c r="K358" s="19"/>
      <c r="L358" s="12"/>
      <c r="M358" s="12"/>
      <c r="N358" s="12"/>
      <c r="O358" s="12"/>
      <c r="P358" s="12"/>
      <c r="Q358" s="12"/>
      <c r="R358" s="12"/>
      <c r="S358" s="12"/>
      <c r="T358" s="12"/>
      <c r="U358" s="12"/>
      <c r="V358" s="12"/>
    </row>
    <row r="359" spans="1:22" ht="17" thickBot="1" x14ac:dyDescent="0.25">
      <c r="A359" s="438">
        <f t="shared" si="4"/>
        <v>3</v>
      </c>
      <c r="B359" s="389" t="str">
        <f t="shared" si="3"/>
        <v>The number of digital screens internationally grew by 16.4% in 2014 to 86,171</v>
      </c>
      <c r="C359" s="497"/>
      <c r="D359" s="390">
        <v>4</v>
      </c>
      <c r="E359" s="391"/>
      <c r="F359" s="390">
        <v>2</v>
      </c>
      <c r="G359" s="497"/>
      <c r="H359" s="12"/>
      <c r="I359" s="19"/>
      <c r="J359" s="19"/>
      <c r="K359" s="19"/>
      <c r="L359" s="12"/>
      <c r="M359" s="12"/>
      <c r="N359" s="12"/>
      <c r="O359" s="12"/>
      <c r="P359" s="12"/>
      <c r="Q359" s="12"/>
      <c r="R359" s="12"/>
      <c r="S359" s="12"/>
      <c r="T359" s="12"/>
      <c r="U359" s="12"/>
      <c r="V359" s="12"/>
    </row>
    <row r="360" spans="1:22" ht="29" thickBot="1" x14ac:dyDescent="0.25">
      <c r="A360" s="438">
        <f t="shared" si="4"/>
        <v>4</v>
      </c>
      <c r="B360" s="389" t="str">
        <f t="shared" si="3"/>
        <v>The value of entertainment and media in the United States is expected to increase steadily from 2015 to 2019 approximately 22% to $723.4 billion.</v>
      </c>
      <c r="C360" s="497"/>
      <c r="D360" s="390">
        <v>0</v>
      </c>
      <c r="E360" s="391"/>
      <c r="F360" s="390">
        <v>0</v>
      </c>
      <c r="G360" s="497"/>
      <c r="H360" s="12"/>
      <c r="I360" s="19"/>
      <c r="J360" s="19"/>
      <c r="K360" s="19"/>
      <c r="L360" s="12"/>
      <c r="M360" s="12"/>
      <c r="N360" s="12"/>
      <c r="O360" s="12"/>
      <c r="P360" s="12"/>
      <c r="Q360" s="12"/>
      <c r="R360" s="12"/>
      <c r="S360" s="12"/>
      <c r="T360" s="12"/>
      <c r="U360" s="12"/>
      <c r="V360" s="12"/>
    </row>
    <row r="361" spans="1:22" ht="17" thickBot="1" x14ac:dyDescent="0.25">
      <c r="A361" s="438">
        <f t="shared" si="4"/>
        <v>5</v>
      </c>
      <c r="B361" s="389" t="str">
        <f t="shared" si="3"/>
        <v> In 2014, 86% of US and Canadian box offices used non-3D theatres. $8.94 billion are being spent on non-3D movies.</v>
      </c>
      <c r="C361" s="497"/>
      <c r="D361" s="390">
        <v>0</v>
      </c>
      <c r="E361" s="391"/>
      <c r="F361" s="390">
        <v>0</v>
      </c>
      <c r="G361" s="497"/>
      <c r="H361" s="12"/>
      <c r="I361" s="19"/>
      <c r="J361" s="19"/>
      <c r="K361" s="19"/>
      <c r="L361" s="12"/>
      <c r="M361" s="12"/>
      <c r="N361" s="12"/>
      <c r="O361" s="12"/>
      <c r="P361" s="12"/>
      <c r="Q361" s="12"/>
      <c r="R361" s="12"/>
      <c r="S361" s="12"/>
      <c r="T361" s="12"/>
      <c r="U361" s="12"/>
      <c r="V361" s="12"/>
    </row>
    <row r="362" spans="1:22" ht="17" thickBot="1" x14ac:dyDescent="0.25">
      <c r="A362" s="438">
        <f t="shared" si="4"/>
        <v>6</v>
      </c>
      <c r="B362" s="389" t="str">
        <f t="shared" si="3"/>
        <v xml:space="preserve">International box office market made up for 72% of the global box office in 2014 ($26 billion). </v>
      </c>
      <c r="C362" s="497"/>
      <c r="D362" s="390">
        <v>4</v>
      </c>
      <c r="E362" s="391"/>
      <c r="F362" s="390">
        <v>3</v>
      </c>
      <c r="G362" s="497"/>
      <c r="H362" s="12"/>
      <c r="I362" s="19"/>
      <c r="J362" s="19"/>
      <c r="K362" s="19"/>
      <c r="L362" s="12"/>
      <c r="M362" s="12"/>
      <c r="N362" s="12"/>
      <c r="O362" s="12"/>
      <c r="P362" s="12"/>
      <c r="Q362" s="12"/>
      <c r="R362" s="12"/>
      <c r="S362" s="12"/>
      <c r="T362" s="12"/>
      <c r="U362" s="12"/>
      <c r="V362" s="12"/>
    </row>
    <row r="363" spans="1:22" ht="29" thickBot="1" x14ac:dyDescent="0.25">
      <c r="A363" s="438">
        <f t="shared" si="4"/>
        <v>7</v>
      </c>
      <c r="B363" s="389" t="str">
        <f t="shared" si="3"/>
        <v>Three of the top six films in 2014 in the US and Canada were distributed by Disney. 14 of the top 25 films in 2014 were rated PG-13. </v>
      </c>
      <c r="C363" s="497"/>
      <c r="D363" s="390">
        <v>0</v>
      </c>
      <c r="E363" s="391"/>
      <c r="F363" s="390">
        <v>0</v>
      </c>
      <c r="G363" s="497"/>
      <c r="H363" s="12"/>
      <c r="I363" s="19"/>
      <c r="J363" s="19"/>
      <c r="K363" s="19"/>
      <c r="L363" s="12"/>
      <c r="M363" s="12"/>
      <c r="N363" s="12"/>
      <c r="O363" s="12"/>
      <c r="P363" s="12"/>
      <c r="Q363" s="12"/>
      <c r="R363" s="12"/>
      <c r="S363" s="12"/>
      <c r="T363" s="12"/>
      <c r="U363" s="12"/>
      <c r="V363" s="12"/>
    </row>
    <row r="364" spans="1:22" ht="17" thickBot="1" x14ac:dyDescent="0.25">
      <c r="A364" s="438">
        <f t="shared" si="4"/>
        <v>8</v>
      </c>
      <c r="B364" s="389" t="str">
        <f t="shared" si="3"/>
        <v> In 2014, 21% of Asia Pacific used analog screens versus 4% in the US and Canada.</v>
      </c>
      <c r="C364" s="497"/>
      <c r="D364" s="390">
        <v>4</v>
      </c>
      <c r="E364" s="391"/>
      <c r="F364" s="390">
        <v>2</v>
      </c>
      <c r="G364" s="497"/>
      <c r="H364" s="12"/>
      <c r="I364" s="12"/>
      <c r="J364" s="12"/>
      <c r="K364" s="19"/>
      <c r="L364" s="12"/>
      <c r="M364" s="12"/>
      <c r="N364" s="12"/>
      <c r="O364" s="12"/>
      <c r="P364" s="12"/>
      <c r="Q364" s="12"/>
      <c r="R364" s="12"/>
      <c r="S364" s="12"/>
      <c r="T364" s="12"/>
      <c r="U364" s="12"/>
      <c r="V364" s="12"/>
    </row>
    <row r="365" spans="1:22" ht="17" thickBot="1" x14ac:dyDescent="0.25">
      <c r="A365" s="438">
        <f t="shared" si="4"/>
        <v>9</v>
      </c>
      <c r="B365" s="389" t="str">
        <f t="shared" si="3"/>
        <v>A movie theatre experience provides the most affordable entertainment, less than $40 per family of four.</v>
      </c>
      <c r="C365" s="497"/>
      <c r="D365" s="390">
        <v>0</v>
      </c>
      <c r="E365" s="391"/>
      <c r="F365" s="390">
        <v>0</v>
      </c>
      <c r="G365" s="497"/>
      <c r="H365" s="12"/>
      <c r="I365" s="12"/>
      <c r="J365" s="12"/>
      <c r="K365" s="19"/>
      <c r="L365" s="12"/>
      <c r="M365" s="12"/>
      <c r="N365" s="12"/>
      <c r="O365" s="12"/>
      <c r="P365" s="12"/>
      <c r="Q365" s="12"/>
      <c r="R365" s="12"/>
      <c r="S365" s="12"/>
      <c r="T365" s="12"/>
      <c r="U365" s="12"/>
      <c r="V365" s="12"/>
    </row>
    <row r="366" spans="1:22" ht="17" thickBot="1" x14ac:dyDescent="0.25">
      <c r="A366" s="438">
        <f t="shared" si="4"/>
        <v>10</v>
      </c>
      <c r="B366" s="389" t="str">
        <f t="shared" si="3"/>
        <v>As of 2014, 50% of Regal Theatres in the United States feature premium amenities.</v>
      </c>
      <c r="C366" s="497"/>
      <c r="D366" s="390">
        <v>0</v>
      </c>
      <c r="E366" s="391"/>
      <c r="F366" s="390">
        <v>0</v>
      </c>
      <c r="G366" s="497"/>
      <c r="H366" s="12"/>
      <c r="I366" s="12"/>
      <c r="J366" s="12"/>
      <c r="K366" s="19"/>
      <c r="L366" s="12"/>
      <c r="M366" s="12"/>
      <c r="N366" s="12"/>
      <c r="O366" s="12"/>
      <c r="P366" s="12"/>
      <c r="Q366" s="12"/>
      <c r="R366" s="12"/>
      <c r="S366" s="12"/>
      <c r="T366" s="12"/>
      <c r="U366" s="12"/>
      <c r="V366" s="12"/>
    </row>
    <row r="367" spans="1:22" ht="17" thickBot="1" x14ac:dyDescent="0.25">
      <c r="A367" s="497"/>
      <c r="B367" s="497"/>
      <c r="C367" s="497"/>
      <c r="D367" s="497"/>
      <c r="E367" s="497"/>
      <c r="F367" s="497"/>
      <c r="G367" s="497"/>
      <c r="H367" s="12"/>
      <c r="I367" s="12"/>
      <c r="J367" s="12"/>
      <c r="K367" s="19"/>
      <c r="L367" s="12"/>
      <c r="M367" s="12"/>
      <c r="N367" s="12"/>
      <c r="O367" s="12"/>
      <c r="P367" s="12"/>
      <c r="Q367" s="12"/>
      <c r="R367" s="12"/>
      <c r="S367" s="12"/>
      <c r="T367" s="12"/>
      <c r="U367" s="12"/>
      <c r="V367" s="12"/>
    </row>
    <row r="368" spans="1:22" ht="17" thickBot="1" x14ac:dyDescent="0.25">
      <c r="A368" s="497"/>
      <c r="B368" s="497"/>
      <c r="C368" s="497"/>
      <c r="D368" s="392" t="s">
        <v>134</v>
      </c>
      <c r="E368" s="322"/>
      <c r="F368" s="392" t="s">
        <v>134</v>
      </c>
      <c r="G368" s="497"/>
      <c r="H368" s="12"/>
      <c r="I368" s="12"/>
      <c r="J368" s="12"/>
      <c r="K368" s="19"/>
      <c r="L368" s="12"/>
      <c r="M368" s="12"/>
      <c r="N368" s="12"/>
      <c r="O368" s="12"/>
      <c r="P368" s="12"/>
      <c r="Q368" s="12"/>
      <c r="R368" s="12"/>
      <c r="S368" s="12"/>
      <c r="T368" s="12"/>
      <c r="U368" s="12"/>
      <c r="V368" s="12"/>
    </row>
    <row r="369" spans="1:46" ht="16" x14ac:dyDescent="0.2">
      <c r="A369" s="497"/>
      <c r="B369" s="497"/>
      <c r="C369" s="497"/>
      <c r="D369" s="277"/>
      <c r="E369" s="277"/>
      <c r="F369" s="277"/>
      <c r="G369" s="497"/>
      <c r="H369" s="12"/>
      <c r="I369" s="12"/>
      <c r="J369" s="12"/>
      <c r="K369" s="19"/>
      <c r="L369" s="12"/>
      <c r="M369" s="12"/>
      <c r="N369" s="12"/>
      <c r="O369" s="12"/>
      <c r="P369" s="12"/>
      <c r="Q369" s="12"/>
      <c r="R369" s="12"/>
      <c r="S369" s="12"/>
      <c r="T369" s="12"/>
      <c r="U369" s="12"/>
      <c r="V369" s="12"/>
    </row>
    <row r="370" spans="1:46" ht="17" thickBot="1" x14ac:dyDescent="0.25">
      <c r="A370" s="436"/>
      <c r="B370" s="437" t="s">
        <v>23</v>
      </c>
      <c r="C370" s="497"/>
      <c r="D370" s="497"/>
      <c r="E370" s="497"/>
      <c r="F370" s="497"/>
      <c r="G370" s="497"/>
      <c r="H370" s="12"/>
      <c r="I370" s="12"/>
      <c r="J370" s="12"/>
      <c r="K370" s="19"/>
      <c r="L370" s="12"/>
      <c r="M370" s="12"/>
      <c r="N370" s="12"/>
      <c r="O370" s="12"/>
      <c r="P370" s="12"/>
      <c r="Q370" s="12"/>
      <c r="R370" s="12"/>
      <c r="S370" s="12"/>
      <c r="T370" s="12"/>
      <c r="U370" s="12"/>
      <c r="V370" s="12"/>
    </row>
    <row r="371" spans="1:46" ht="17" thickBot="1" x14ac:dyDescent="0.25">
      <c r="A371" s="438">
        <v>1</v>
      </c>
      <c r="B371" s="389" t="str">
        <f t="shared" ref="B371:B379" si="5">B82</f>
        <v>By 2019, 80% of the world's internet traffic will be video streaming.</v>
      </c>
      <c r="C371" s="497"/>
      <c r="D371" s="390">
        <v>0</v>
      </c>
      <c r="E371" s="391"/>
      <c r="F371" s="390">
        <v>0</v>
      </c>
      <c r="G371" s="497"/>
      <c r="H371" s="12"/>
      <c r="I371" s="12"/>
      <c r="J371" s="12"/>
      <c r="K371" s="19"/>
      <c r="L371" s="12"/>
      <c r="M371" s="12"/>
      <c r="N371" s="12"/>
      <c r="O371" s="12"/>
      <c r="P371" s="12"/>
      <c r="Q371" s="12"/>
      <c r="R371" s="12"/>
      <c r="S371" s="12"/>
      <c r="T371" s="12"/>
      <c r="U371" s="12"/>
      <c r="V371" s="12"/>
    </row>
    <row r="372" spans="1:46" ht="17" thickBot="1" x14ac:dyDescent="0.25">
      <c r="A372" s="438">
        <v>2</v>
      </c>
      <c r="B372" s="389" t="str">
        <f t="shared" si="5"/>
        <v>US and Canadian admissions have decreased by 6.6% since 2012. </v>
      </c>
      <c r="C372" s="497"/>
      <c r="D372" s="390">
        <v>1</v>
      </c>
      <c r="E372" s="391"/>
      <c r="F372" s="390">
        <v>3</v>
      </c>
      <c r="G372" s="497"/>
      <c r="H372" s="12"/>
      <c r="I372" s="12"/>
      <c r="J372" s="12"/>
      <c r="K372" s="19"/>
      <c r="L372" s="12"/>
      <c r="M372" s="12"/>
      <c r="N372" s="12"/>
      <c r="O372" s="12"/>
      <c r="P372" s="12"/>
      <c r="Q372" s="12"/>
      <c r="R372" s="12"/>
      <c r="S372" s="12"/>
      <c r="T372" s="12"/>
      <c r="U372" s="12"/>
      <c r="V372" s="12"/>
    </row>
    <row r="373" spans="1:46" ht="17" thickBot="1" x14ac:dyDescent="0.25">
      <c r="A373" s="438">
        <v>3</v>
      </c>
      <c r="B373" s="389" t="str">
        <f t="shared" si="5"/>
        <v>Admissions (1.27 billion) and average ticket sold per person (3.7) both declined by 6% in 2014.</v>
      </c>
      <c r="C373" s="497"/>
      <c r="D373" s="390">
        <v>0</v>
      </c>
      <c r="E373" s="391"/>
      <c r="F373" s="390">
        <v>0</v>
      </c>
      <c r="G373" s="497"/>
      <c r="H373" s="12"/>
      <c r="I373" s="12"/>
      <c r="J373" s="12"/>
      <c r="K373" s="19"/>
      <c r="L373" s="12"/>
      <c r="M373" s="12"/>
      <c r="N373" s="12"/>
      <c r="O373" s="12"/>
      <c r="P373" s="12"/>
      <c r="Q373" s="12"/>
      <c r="R373" s="12"/>
      <c r="S373" s="12"/>
      <c r="T373" s="12"/>
      <c r="U373" s="12"/>
      <c r="V373" s="12"/>
    </row>
    <row r="374" spans="1:46" ht="17" thickBot="1" x14ac:dyDescent="0.25">
      <c r="A374" s="438">
        <v>4</v>
      </c>
      <c r="B374" s="389" t="str">
        <f>B85</f>
        <v>73% of adult moviegoers own at least 4 types of technologies, increasing their availability to other forms of entertainment.</v>
      </c>
      <c r="C374" s="497"/>
      <c r="D374" s="390">
        <v>0</v>
      </c>
      <c r="E374" s="391"/>
      <c r="F374" s="390">
        <v>0</v>
      </c>
      <c r="G374" s="497"/>
      <c r="H374" s="12"/>
      <c r="I374" s="12"/>
      <c r="J374" s="12"/>
      <c r="K374" s="19"/>
      <c r="L374" s="12"/>
      <c r="M374" s="12"/>
      <c r="N374" s="12"/>
      <c r="O374" s="12"/>
      <c r="P374" s="12"/>
      <c r="Q374" s="12"/>
      <c r="R374" s="12"/>
      <c r="S374" s="12"/>
      <c r="T374" s="12"/>
      <c r="U374" s="12"/>
      <c r="V374" s="12"/>
    </row>
    <row r="375" spans="1:46" ht="17" thickBot="1" x14ac:dyDescent="0.25">
      <c r="A375" s="438">
        <v>5</v>
      </c>
      <c r="B375" s="389" t="str">
        <f t="shared" si="5"/>
        <v>Frequent moviegoers, who attend the movies at least 12 times per year drive the movie industry in the US and Canada at 51%. </v>
      </c>
      <c r="C375" s="497"/>
      <c r="D375" s="390">
        <v>1</v>
      </c>
      <c r="E375" s="391"/>
      <c r="F375" s="390">
        <v>2</v>
      </c>
      <c r="G375" s="497"/>
      <c r="H375" s="12"/>
      <c r="I375" s="12"/>
      <c r="J375" s="12"/>
      <c r="K375" s="19"/>
      <c r="L375" s="12"/>
      <c r="M375" s="12"/>
      <c r="N375" s="12"/>
      <c r="O375" s="12"/>
      <c r="P375" s="12"/>
      <c r="Q375" s="12"/>
      <c r="R375" s="12"/>
      <c r="S375" s="12"/>
      <c r="T375" s="12"/>
      <c r="U375" s="12"/>
      <c r="V375" s="12"/>
    </row>
    <row r="376" spans="1:46" ht="17" thickBot="1" x14ac:dyDescent="0.25">
      <c r="A376" s="438">
        <v>6</v>
      </c>
      <c r="B376" s="389" t="str">
        <f t="shared" si="5"/>
        <v>The Motion Picture Association of America (MPAA) says piracy costs $20.5 billion annually in the US.</v>
      </c>
      <c r="C376" s="497"/>
      <c r="D376" s="390">
        <v>0</v>
      </c>
      <c r="E376" s="391"/>
      <c r="F376" s="390">
        <v>0</v>
      </c>
      <c r="G376" s="497"/>
      <c r="H376" s="12"/>
      <c r="I376" s="12"/>
      <c r="J376" s="12"/>
      <c r="K376" s="19"/>
      <c r="L376" s="12"/>
      <c r="M376" s="12"/>
      <c r="N376" s="12"/>
      <c r="O376" s="12"/>
      <c r="P376" s="12"/>
      <c r="Q376" s="12"/>
      <c r="R376" s="12"/>
      <c r="S376" s="12"/>
      <c r="T376" s="12"/>
      <c r="U376" s="12"/>
      <c r="V376" s="12"/>
    </row>
    <row r="377" spans="1:46" ht="29" thickBot="1" x14ac:dyDescent="0.25">
      <c r="A377" s="438">
        <v>7</v>
      </c>
      <c r="B377" s="389" t="str">
        <f t="shared" si="5"/>
        <v>Since 2012, the number of frequent moviegoers between the ages of 25 and 39 has decreased from $9.9 million in 2012 to $8.2 million in 2013 to $7.1 million in 2014.</v>
      </c>
      <c r="C377" s="497"/>
      <c r="D377" s="390">
        <v>0</v>
      </c>
      <c r="E377" s="391"/>
      <c r="F377" s="390">
        <v>0</v>
      </c>
      <c r="G377" s="497"/>
      <c r="H377" s="12"/>
      <c r="I377" s="12"/>
      <c r="J377" s="12"/>
      <c r="K377" s="19"/>
      <c r="L377" s="12"/>
      <c r="M377" s="12"/>
      <c r="N377" s="12"/>
      <c r="O377" s="12"/>
      <c r="P377" s="12"/>
      <c r="Q377" s="12"/>
      <c r="R377" s="12"/>
      <c r="S377" s="12"/>
      <c r="T377" s="12"/>
      <c r="U377" s="12"/>
      <c r="V377" s="12"/>
    </row>
    <row r="378" spans="1:46" ht="17" thickBot="1" x14ac:dyDescent="0.25">
      <c r="A378" s="438">
        <v>8</v>
      </c>
      <c r="B378" s="389" t="str">
        <f t="shared" si="5"/>
        <v xml:space="preserve">Global Cybersecurity spending as an industry spends more than $50 million annually, rising 10% annually. </v>
      </c>
      <c r="C378" s="497"/>
      <c r="D378" s="390">
        <v>0</v>
      </c>
      <c r="E378" s="391"/>
      <c r="F378" s="390">
        <v>0</v>
      </c>
      <c r="G378" s="497"/>
      <c r="H378" s="12"/>
      <c r="I378" s="12"/>
      <c r="J378" s="12"/>
      <c r="K378" s="19"/>
      <c r="L378" s="12"/>
      <c r="M378" s="12"/>
      <c r="N378" s="12"/>
      <c r="O378" s="12"/>
      <c r="P378" s="12"/>
      <c r="Q378" s="12"/>
      <c r="R378" s="12"/>
      <c r="S378" s="12"/>
      <c r="T378" s="12"/>
      <c r="U378" s="12"/>
      <c r="V378" s="12"/>
    </row>
    <row r="379" spans="1:46" ht="17" thickBot="1" x14ac:dyDescent="0.25">
      <c r="A379" s="438">
        <v>9</v>
      </c>
      <c r="B379" s="389" t="str">
        <f t="shared" si="5"/>
        <v xml:space="preserve">In 2014, the number of broadband connections increased 12% to 323 million connections. </v>
      </c>
      <c r="C379" s="497"/>
      <c r="D379" s="390">
        <v>0</v>
      </c>
      <c r="E379" s="391"/>
      <c r="F379" s="390">
        <v>0</v>
      </c>
      <c r="G379" s="497"/>
      <c r="H379" s="12"/>
      <c r="I379" s="12"/>
      <c r="J379" s="12"/>
      <c r="K379" s="19"/>
      <c r="L379" s="12"/>
      <c r="M379" s="12"/>
      <c r="N379" s="12"/>
      <c r="O379" s="12"/>
      <c r="P379" s="12"/>
      <c r="Q379" s="12"/>
      <c r="R379" s="12"/>
      <c r="S379" s="12"/>
      <c r="T379" s="12"/>
      <c r="U379" s="12"/>
      <c r="V379" s="12"/>
    </row>
    <row r="380" spans="1:46" ht="29" thickBot="1" x14ac:dyDescent="0.25">
      <c r="A380" s="438">
        <v>10</v>
      </c>
      <c r="B380" s="389" t="str">
        <f>B91</f>
        <v>Video streaming services are now used by more than 42% of American households has overtaken live TV as the viewing method of choice in the US.</v>
      </c>
      <c r="C380" s="497"/>
      <c r="D380" s="390">
        <v>0</v>
      </c>
      <c r="E380" s="391"/>
      <c r="F380" s="390">
        <v>0</v>
      </c>
      <c r="G380" s="497"/>
      <c r="H380" s="12"/>
      <c r="I380" s="12"/>
      <c r="J380" s="12"/>
      <c r="K380" s="19"/>
      <c r="L380" s="12"/>
      <c r="M380" s="12"/>
      <c r="N380" s="12"/>
      <c r="O380" s="12"/>
      <c r="P380" s="12"/>
      <c r="Q380" s="12"/>
      <c r="R380" s="12"/>
      <c r="S380" s="12"/>
      <c r="T380" s="12"/>
      <c r="U380" s="12"/>
      <c r="V380" s="12"/>
    </row>
    <row r="381" spans="1:46" ht="16" x14ac:dyDescent="0.2">
      <c r="A381" s="497"/>
      <c r="B381" s="497"/>
      <c r="C381" s="497"/>
      <c r="D381" s="497"/>
      <c r="E381" s="497"/>
      <c r="F381" s="497"/>
      <c r="G381" s="497"/>
      <c r="H381" s="12"/>
      <c r="I381" s="12"/>
      <c r="J381" s="12"/>
      <c r="K381" s="19"/>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row>
    <row r="382" spans="1:46" ht="16" x14ac:dyDescent="0.2">
      <c r="A382" s="19"/>
      <c r="B382" s="19"/>
      <c r="C382" s="19"/>
      <c r="D382" s="19"/>
      <c r="E382" s="19"/>
      <c r="F382" s="19"/>
      <c r="G382" s="19"/>
      <c r="H382" s="12"/>
      <c r="I382" s="12"/>
      <c r="J382" s="12"/>
      <c r="K382" s="19"/>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row>
    <row r="383" spans="1:46" ht="16" x14ac:dyDescent="0.2">
      <c r="A383" s="19"/>
      <c r="B383" s="19"/>
      <c r="C383" s="19"/>
      <c r="D383" s="19"/>
      <c r="E383" s="19"/>
      <c r="F383" s="19"/>
      <c r="G383" s="19"/>
      <c r="H383" s="12"/>
      <c r="I383" s="12"/>
      <c r="J383" s="12"/>
      <c r="K383" s="19"/>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row>
    <row r="384" spans="1:46" ht="16" x14ac:dyDescent="0.2">
      <c r="A384" s="19"/>
      <c r="B384" s="33" t="s">
        <v>142</v>
      </c>
      <c r="C384" s="19"/>
      <c r="D384" s="19"/>
      <c r="E384" s="19"/>
      <c r="F384" s="19"/>
      <c r="G384" s="19"/>
      <c r="H384" s="12"/>
      <c r="I384" s="12"/>
      <c r="J384" s="12"/>
      <c r="K384" s="19"/>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row>
    <row r="385" spans="1:46" ht="16" x14ac:dyDescent="0.2">
      <c r="A385" s="19"/>
      <c r="B385" s="19"/>
      <c r="C385" s="19"/>
      <c r="D385" s="19"/>
      <c r="E385" s="19"/>
      <c r="F385" s="19"/>
      <c r="G385" s="19"/>
      <c r="H385" s="19"/>
      <c r="I385" s="12"/>
      <c r="J385" s="12"/>
      <c r="K385" s="19"/>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row>
    <row r="386" spans="1:46" ht="16" x14ac:dyDescent="0.2">
      <c r="A386" s="19"/>
      <c r="B386" s="19"/>
      <c r="C386" s="19"/>
      <c r="D386" s="19"/>
      <c r="E386" s="19"/>
      <c r="F386" s="19"/>
      <c r="G386" s="19"/>
      <c r="H386" s="19"/>
      <c r="I386" s="12"/>
      <c r="J386" s="12"/>
      <c r="K386" s="19"/>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row>
    <row r="387" spans="1:46" ht="16" x14ac:dyDescent="0.2">
      <c r="A387" s="19"/>
      <c r="B387" s="19"/>
      <c r="C387" s="19"/>
      <c r="D387" s="19"/>
      <c r="E387" s="19"/>
      <c r="F387" s="19"/>
      <c r="G387" s="19"/>
      <c r="H387" s="19"/>
      <c r="I387" s="12"/>
      <c r="J387" s="12"/>
      <c r="K387" s="19"/>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row>
    <row r="388" spans="1:46" ht="16" x14ac:dyDescent="0.2">
      <c r="A388" s="19"/>
      <c r="B388" s="19"/>
      <c r="C388" s="19"/>
      <c r="D388" s="19"/>
      <c r="E388" s="19"/>
      <c r="F388" s="19"/>
      <c r="G388" s="19"/>
      <c r="H388" s="19"/>
      <c r="I388" s="12"/>
      <c r="J388" s="12"/>
      <c r="K388" s="19"/>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row>
    <row r="389" spans="1:46" ht="16" x14ac:dyDescent="0.2">
      <c r="A389" s="19"/>
      <c r="B389" s="19"/>
      <c r="C389" s="19"/>
      <c r="D389" s="19"/>
      <c r="E389" s="19"/>
      <c r="F389" s="19"/>
      <c r="G389" s="19"/>
      <c r="H389" s="19"/>
      <c r="I389" s="12"/>
      <c r="J389" s="12"/>
      <c r="K389" s="19"/>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row>
    <row r="390" spans="1:46" ht="16" x14ac:dyDescent="0.2">
      <c r="A390" s="19"/>
      <c r="B390" s="19"/>
      <c r="C390" s="19"/>
      <c r="D390" s="19"/>
      <c r="E390" s="19"/>
      <c r="F390" s="19"/>
      <c r="G390" s="19"/>
      <c r="H390" s="19"/>
      <c r="I390" s="12"/>
      <c r="J390" s="12"/>
      <c r="K390" s="19"/>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row>
    <row r="391" spans="1:46" ht="16" x14ac:dyDescent="0.2">
      <c r="A391" s="19"/>
      <c r="B391" s="19"/>
      <c r="C391" s="19"/>
      <c r="D391" s="19"/>
      <c r="E391" s="19"/>
      <c r="F391" s="19"/>
      <c r="G391" s="19"/>
      <c r="H391" s="19"/>
      <c r="I391" s="12"/>
      <c r="J391" s="12"/>
      <c r="K391" s="19"/>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row>
    <row r="392" spans="1:46" ht="16" x14ac:dyDescent="0.2">
      <c r="A392" s="19"/>
      <c r="B392" s="19"/>
      <c r="C392" s="19"/>
      <c r="D392" s="19"/>
      <c r="E392" s="19"/>
      <c r="F392" s="19"/>
      <c r="G392" s="19"/>
      <c r="H392" s="19"/>
      <c r="I392" s="12"/>
      <c r="J392" s="12"/>
      <c r="K392" s="19"/>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row>
    <row r="393" spans="1:46" ht="16" x14ac:dyDescent="0.2">
      <c r="A393" s="19"/>
      <c r="B393" s="19"/>
      <c r="C393" s="19"/>
      <c r="D393" s="19"/>
      <c r="E393" s="19"/>
      <c r="F393" s="19"/>
      <c r="G393" s="19"/>
      <c r="H393" s="19"/>
      <c r="I393" s="12"/>
      <c r="J393" s="12"/>
      <c r="K393" s="19"/>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row>
    <row r="394" spans="1:46" ht="16" x14ac:dyDescent="0.2">
      <c r="A394" s="19"/>
      <c r="B394" s="19"/>
      <c r="C394" s="19"/>
      <c r="D394" s="19"/>
      <c r="E394" s="19"/>
      <c r="F394" s="19"/>
      <c r="G394" s="19"/>
      <c r="H394" s="19"/>
      <c r="I394" s="12"/>
      <c r="J394" s="12"/>
      <c r="K394" s="19"/>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row>
    <row r="395" spans="1:46" ht="16" x14ac:dyDescent="0.2">
      <c r="A395" s="19"/>
      <c r="B395" s="19"/>
      <c r="C395" s="19"/>
      <c r="D395" s="19"/>
      <c r="E395" s="19"/>
      <c r="F395" s="19"/>
      <c r="G395" s="19"/>
      <c r="H395" s="19"/>
      <c r="I395" s="12"/>
      <c r="J395" s="12"/>
      <c r="K395" s="19"/>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row>
    <row r="396" spans="1:46" ht="16" x14ac:dyDescent="0.2">
      <c r="A396" s="19"/>
      <c r="B396" s="19"/>
      <c r="C396" s="19"/>
      <c r="D396" s="19"/>
      <c r="E396" s="19"/>
      <c r="F396" s="19"/>
      <c r="G396" s="19"/>
      <c r="H396" s="19"/>
      <c r="I396" s="12"/>
      <c r="J396" s="12"/>
      <c r="K396" s="19"/>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row>
    <row r="397" spans="1:46" ht="16" x14ac:dyDescent="0.2">
      <c r="A397" s="19"/>
      <c r="B397" s="19"/>
      <c r="C397" s="19"/>
      <c r="D397" s="19"/>
      <c r="E397" s="19"/>
      <c r="F397" s="19"/>
      <c r="G397" s="19"/>
      <c r="H397" s="19"/>
      <c r="I397" s="12"/>
      <c r="J397" s="12"/>
      <c r="K397" s="19"/>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row>
    <row r="398" spans="1:46" ht="16" x14ac:dyDescent="0.2">
      <c r="A398" s="19"/>
      <c r="B398" s="19"/>
      <c r="C398" s="19"/>
      <c r="D398" s="19"/>
      <c r="E398" s="19"/>
      <c r="F398" s="19"/>
      <c r="G398" s="19"/>
      <c r="H398" s="19"/>
      <c r="I398" s="19"/>
      <c r="J398" s="19"/>
      <c r="K398" s="19"/>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row>
    <row r="399" spans="1:46" ht="16" x14ac:dyDescent="0.2">
      <c r="A399" s="19"/>
      <c r="B399" s="19"/>
      <c r="C399" s="19"/>
      <c r="D399" s="19"/>
      <c r="E399" s="19"/>
      <c r="F399" s="19"/>
      <c r="G399" s="19"/>
      <c r="H399" s="19"/>
      <c r="I399" s="19"/>
      <c r="J399" s="19"/>
      <c r="K399" s="19"/>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row>
    <row r="400" spans="1:46" ht="16" x14ac:dyDescent="0.2">
      <c r="A400" s="19"/>
      <c r="B400" s="19"/>
      <c r="C400" s="19"/>
      <c r="D400" s="19"/>
      <c r="E400" s="19"/>
      <c r="F400" s="19"/>
      <c r="G400" s="19"/>
      <c r="H400" s="19"/>
      <c r="I400" s="19"/>
      <c r="J400" s="19"/>
      <c r="K400" s="19"/>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row>
    <row r="401" spans="1:46" ht="16" x14ac:dyDescent="0.2">
      <c r="A401" s="19"/>
      <c r="B401" s="19"/>
      <c r="C401" s="19"/>
      <c r="D401" s="19"/>
      <c r="E401" s="19"/>
      <c r="F401" s="19"/>
      <c r="G401" s="19"/>
      <c r="H401" s="19"/>
      <c r="I401" s="19"/>
      <c r="J401" s="19"/>
      <c r="K401" s="19"/>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row>
    <row r="402" spans="1:46" ht="16" x14ac:dyDescent="0.2">
      <c r="A402" s="19"/>
      <c r="B402" s="19"/>
      <c r="C402" s="19"/>
      <c r="D402" s="19"/>
      <c r="E402" s="19"/>
      <c r="F402" s="19"/>
      <c r="G402" s="19"/>
      <c r="H402" s="19"/>
      <c r="I402" s="19"/>
      <c r="J402" s="19"/>
      <c r="K402" s="19"/>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row>
    <row r="403" spans="1:46" ht="16" x14ac:dyDescent="0.2">
      <c r="A403" s="19"/>
      <c r="B403" s="19"/>
      <c r="C403" s="19"/>
      <c r="D403" s="19"/>
      <c r="E403" s="19"/>
      <c r="F403" s="19"/>
      <c r="G403" s="19"/>
      <c r="H403" s="19"/>
      <c r="I403" s="19"/>
      <c r="J403" s="19"/>
      <c r="K403" s="19"/>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row>
    <row r="404" spans="1:46" ht="16" x14ac:dyDescent="0.2">
      <c r="A404" s="19"/>
      <c r="B404" s="19"/>
      <c r="C404" s="19"/>
      <c r="D404" s="19"/>
      <c r="E404" s="19"/>
      <c r="F404" s="19"/>
      <c r="G404" s="19"/>
      <c r="H404" s="19"/>
      <c r="I404" s="19"/>
      <c r="J404" s="19"/>
      <c r="K404" s="19"/>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row>
    <row r="405" spans="1:46" ht="16" x14ac:dyDescent="0.2">
      <c r="A405" s="19"/>
      <c r="B405" s="19"/>
      <c r="C405" s="19"/>
      <c r="D405" s="19"/>
      <c r="E405" s="19"/>
      <c r="F405" s="19"/>
      <c r="G405" s="19"/>
      <c r="H405" s="19"/>
      <c r="I405" s="19"/>
      <c r="J405" s="19"/>
      <c r="K405" s="19"/>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row>
    <row r="406" spans="1:46" ht="16" x14ac:dyDescent="0.2">
      <c r="A406" s="19"/>
      <c r="B406" s="19"/>
      <c r="C406" s="19"/>
      <c r="D406" s="19"/>
      <c r="E406" s="19"/>
      <c r="F406" s="19"/>
      <c r="G406" s="19"/>
      <c r="H406" s="19"/>
      <c r="I406" s="19"/>
      <c r="J406" s="19"/>
      <c r="K406" s="19"/>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row>
    <row r="407" spans="1:46" ht="16" x14ac:dyDescent="0.2">
      <c r="A407" s="19"/>
      <c r="B407" s="19"/>
      <c r="C407" s="19"/>
      <c r="D407" s="19"/>
      <c r="E407" s="19"/>
      <c r="F407" s="19"/>
      <c r="G407" s="19"/>
      <c r="H407" s="19"/>
      <c r="I407" s="19"/>
      <c r="J407" s="19"/>
      <c r="K407" s="19"/>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row>
    <row r="408" spans="1:46" ht="16" x14ac:dyDescent="0.2">
      <c r="A408" s="19"/>
      <c r="B408" s="19"/>
      <c r="C408" s="19"/>
      <c r="D408" s="19"/>
      <c r="E408" s="19"/>
      <c r="F408" s="19"/>
      <c r="G408" s="19"/>
      <c r="H408" s="19"/>
      <c r="I408" s="19"/>
      <c r="J408" s="19"/>
      <c r="K408" s="19"/>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row>
    <row r="409" spans="1:46" ht="16" x14ac:dyDescent="0.2">
      <c r="A409" s="19"/>
      <c r="B409" s="19"/>
      <c r="C409" s="19"/>
      <c r="D409" s="19"/>
      <c r="E409" s="19"/>
      <c r="F409" s="19"/>
      <c r="G409" s="19"/>
      <c r="H409" s="19"/>
      <c r="I409" s="19"/>
      <c r="J409" s="19"/>
      <c r="K409" s="19"/>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row>
    <row r="410" spans="1:46" ht="16" x14ac:dyDescent="0.2">
      <c r="A410" s="19"/>
      <c r="B410" s="19"/>
      <c r="C410" s="19"/>
      <c r="D410" s="19"/>
      <c r="E410" s="19"/>
      <c r="F410" s="19"/>
      <c r="G410" s="19"/>
      <c r="H410" s="19"/>
      <c r="I410" s="19"/>
      <c r="J410" s="19"/>
      <c r="K410" s="19"/>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row>
    <row r="411" spans="1:46" ht="16" x14ac:dyDescent="0.2">
      <c r="A411" s="19"/>
      <c r="B411" s="19"/>
      <c r="C411" s="19"/>
      <c r="D411" s="19"/>
      <c r="E411" s="19"/>
      <c r="F411" s="19"/>
      <c r="G411" s="19"/>
      <c r="H411" s="19"/>
      <c r="I411" s="19"/>
      <c r="J411" s="19"/>
      <c r="K411" s="19"/>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row>
    <row r="412" spans="1:46" ht="16" x14ac:dyDescent="0.2">
      <c r="A412" s="19"/>
      <c r="B412" s="19"/>
      <c r="C412" s="19"/>
      <c r="D412" s="17"/>
      <c r="E412" s="18"/>
      <c r="F412" s="17"/>
      <c r="G412" s="19"/>
      <c r="H412" s="19"/>
      <c r="I412" s="19"/>
      <c r="J412" s="19"/>
      <c r="K412" s="19"/>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row>
    <row r="413" spans="1:46" ht="16" x14ac:dyDescent="0.2">
      <c r="A413" s="19"/>
      <c r="B413" s="19"/>
      <c r="C413" s="19"/>
      <c r="D413" s="16"/>
      <c r="E413" s="15"/>
      <c r="F413" s="15"/>
      <c r="G413" s="19"/>
      <c r="H413" s="19"/>
      <c r="I413" s="19"/>
      <c r="J413" s="19"/>
      <c r="K413" s="19"/>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row>
    <row r="414" spans="1:46" ht="16" x14ac:dyDescent="0.2">
      <c r="A414" s="19"/>
      <c r="B414" s="19"/>
      <c r="C414" s="19"/>
      <c r="D414" s="16"/>
      <c r="E414" s="15"/>
      <c r="F414" s="15"/>
      <c r="G414" s="19"/>
      <c r="H414" s="19"/>
      <c r="I414" s="19"/>
      <c r="J414" s="19"/>
      <c r="K414" s="19"/>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row>
    <row r="415" spans="1:46" ht="16" x14ac:dyDescent="0.2">
      <c r="A415" s="19"/>
      <c r="B415" s="19"/>
      <c r="C415" s="19"/>
      <c r="D415" s="19"/>
      <c r="E415" s="19"/>
      <c r="F415" s="19"/>
      <c r="G415" s="19"/>
      <c r="H415" s="19"/>
      <c r="I415" s="19"/>
      <c r="J415" s="19"/>
      <c r="K415" s="19"/>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row>
    <row r="416" spans="1:46" ht="16" x14ac:dyDescent="0.2">
      <c r="A416" s="19"/>
      <c r="B416" s="19"/>
      <c r="C416" s="19"/>
      <c r="D416" s="19"/>
      <c r="E416" s="19"/>
      <c r="F416" s="19"/>
      <c r="G416" s="19"/>
      <c r="H416" s="19"/>
      <c r="I416" s="19"/>
      <c r="J416" s="19"/>
      <c r="K416" s="19"/>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row>
    <row r="417" spans="1:46" ht="16" x14ac:dyDescent="0.2">
      <c r="A417" s="19"/>
      <c r="B417" s="19"/>
      <c r="C417" s="19"/>
      <c r="D417" s="19"/>
      <c r="E417" s="19"/>
      <c r="F417" s="19"/>
      <c r="G417" s="19"/>
      <c r="H417" s="19"/>
      <c r="I417" s="19"/>
      <c r="J417" s="19"/>
      <c r="K417" s="19"/>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row>
    <row r="418" spans="1:46" ht="16" x14ac:dyDescent="0.2">
      <c r="A418" s="19"/>
      <c r="B418" s="19"/>
      <c r="C418" s="19"/>
      <c r="D418" s="19"/>
      <c r="E418" s="19"/>
      <c r="F418" s="19"/>
      <c r="G418" s="19"/>
      <c r="H418" s="19"/>
      <c r="I418" s="19"/>
      <c r="J418" s="19"/>
      <c r="K418" s="19"/>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row>
    <row r="419" spans="1:46" ht="16" x14ac:dyDescent="0.2">
      <c r="A419" s="19"/>
      <c r="B419" s="19"/>
      <c r="C419" s="19"/>
      <c r="D419" s="19"/>
      <c r="E419" s="19"/>
      <c r="F419" s="19"/>
      <c r="G419" s="19"/>
      <c r="H419" s="19"/>
      <c r="I419" s="19"/>
      <c r="J419" s="19"/>
      <c r="K419" s="19"/>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row>
    <row r="420" spans="1:46" ht="16" x14ac:dyDescent="0.2">
      <c r="A420" s="19"/>
      <c r="B420" s="19"/>
      <c r="C420" s="19"/>
      <c r="D420" s="19"/>
      <c r="E420" s="19"/>
      <c r="F420" s="19"/>
      <c r="G420" s="19"/>
      <c r="H420" s="19"/>
      <c r="I420" s="19"/>
      <c r="J420" s="19"/>
      <c r="K420" s="19"/>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row>
    <row r="421" spans="1:46" ht="16" x14ac:dyDescent="0.2">
      <c r="A421" s="19"/>
      <c r="B421" s="19"/>
      <c r="C421" s="19"/>
      <c r="D421" s="19"/>
      <c r="E421" s="19"/>
      <c r="F421" s="19"/>
      <c r="G421" s="19"/>
      <c r="H421" s="12"/>
      <c r="I421" s="19"/>
      <c r="J421" s="19"/>
      <c r="K421" s="19"/>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row>
    <row r="422" spans="1:46" ht="16" x14ac:dyDescent="0.2">
      <c r="A422" s="19"/>
      <c r="B422" s="19"/>
      <c r="C422" s="19"/>
      <c r="D422" s="19"/>
      <c r="E422" s="19"/>
      <c r="F422" s="19"/>
      <c r="G422" s="19"/>
      <c r="H422" s="12"/>
      <c r="I422" s="19"/>
      <c r="J422" s="19"/>
      <c r="K422" s="19"/>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row>
    <row r="423" spans="1:46" ht="16" x14ac:dyDescent="0.2">
      <c r="A423" s="19"/>
      <c r="B423" s="19"/>
      <c r="C423" s="19"/>
      <c r="D423" s="19"/>
      <c r="E423" s="19"/>
      <c r="F423" s="19"/>
      <c r="G423" s="19"/>
      <c r="H423" s="12"/>
      <c r="I423" s="19"/>
      <c r="J423" s="19"/>
      <c r="K423" s="19"/>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row>
    <row r="424" spans="1:46" ht="16" x14ac:dyDescent="0.2">
      <c r="A424" s="19"/>
      <c r="B424" s="19"/>
      <c r="C424" s="19"/>
      <c r="D424" s="19"/>
      <c r="E424" s="19"/>
      <c r="F424" s="19"/>
      <c r="G424" s="19"/>
      <c r="H424" s="12"/>
      <c r="I424" s="19"/>
      <c r="J424" s="19"/>
      <c r="K424" s="19"/>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row>
    <row r="425" spans="1:46" ht="16" x14ac:dyDescent="0.2">
      <c r="A425" s="19"/>
      <c r="B425" s="19"/>
      <c r="C425" s="19"/>
      <c r="D425" s="19"/>
      <c r="E425" s="19"/>
      <c r="F425" s="19"/>
      <c r="G425" s="19"/>
      <c r="H425" s="12"/>
      <c r="I425" s="19"/>
      <c r="J425" s="19"/>
      <c r="K425" s="19"/>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row>
    <row r="426" spans="1:46" ht="16" x14ac:dyDescent="0.2">
      <c r="A426" s="19"/>
      <c r="B426" s="19"/>
      <c r="C426" s="19"/>
      <c r="D426" s="19"/>
      <c r="E426" s="19"/>
      <c r="F426" s="19"/>
      <c r="G426" s="19"/>
      <c r="H426" s="12"/>
      <c r="I426" s="19"/>
      <c r="J426" s="19"/>
      <c r="K426" s="19"/>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row>
    <row r="427" spans="1:46" ht="16" x14ac:dyDescent="0.2">
      <c r="A427" s="19"/>
      <c r="B427" s="19"/>
      <c r="C427" s="19"/>
      <c r="D427" s="16"/>
      <c r="E427" s="15"/>
      <c r="F427" s="15"/>
      <c r="G427" s="19"/>
      <c r="H427" s="12"/>
      <c r="I427" s="19"/>
      <c r="J427" s="19"/>
      <c r="K427" s="19"/>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row>
    <row r="428" spans="1:46" ht="16" x14ac:dyDescent="0.2">
      <c r="A428" s="19"/>
      <c r="B428" s="19"/>
      <c r="C428" s="19"/>
      <c r="D428" s="16"/>
      <c r="E428" s="15"/>
      <c r="F428" s="15"/>
      <c r="G428" s="19"/>
      <c r="H428" s="12"/>
      <c r="I428" s="19"/>
      <c r="J428" s="19"/>
      <c r="K428" s="19"/>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row>
    <row r="429" spans="1:46" ht="16" x14ac:dyDescent="0.2">
      <c r="A429" s="19"/>
      <c r="B429" s="19"/>
      <c r="C429" s="19"/>
      <c r="D429" s="19"/>
      <c r="E429" s="19"/>
      <c r="F429" s="19"/>
      <c r="G429" s="19"/>
      <c r="H429" s="12"/>
      <c r="I429" s="19"/>
      <c r="J429" s="19"/>
      <c r="K429" s="19"/>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row>
    <row r="430" spans="1:46" ht="16" x14ac:dyDescent="0.2">
      <c r="A430" s="19"/>
      <c r="B430" s="19"/>
      <c r="C430" s="19"/>
      <c r="D430" s="19"/>
      <c r="E430" s="19"/>
      <c r="F430" s="19"/>
      <c r="G430" s="19"/>
      <c r="H430" s="12"/>
      <c r="I430" s="19"/>
      <c r="J430" s="19"/>
      <c r="K430" s="19"/>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row>
    <row r="431" spans="1:46" ht="16" x14ac:dyDescent="0.2">
      <c r="A431" s="19"/>
      <c r="B431" s="19"/>
      <c r="C431" s="19"/>
      <c r="D431" s="19"/>
      <c r="E431" s="19"/>
      <c r="F431" s="19"/>
      <c r="G431" s="19"/>
      <c r="H431" s="12"/>
      <c r="I431" s="19"/>
      <c r="J431" s="19"/>
      <c r="K431" s="19"/>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row>
    <row r="432" spans="1:46" ht="16" x14ac:dyDescent="0.2">
      <c r="A432" s="19"/>
      <c r="B432" s="19"/>
      <c r="C432" s="19"/>
      <c r="D432" s="19"/>
      <c r="E432" s="19"/>
      <c r="F432" s="19"/>
      <c r="G432" s="19"/>
      <c r="H432" s="12"/>
      <c r="I432" s="19"/>
      <c r="J432" s="19"/>
      <c r="K432" s="19"/>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row>
    <row r="433" spans="1:46" ht="16" x14ac:dyDescent="0.2">
      <c r="A433" s="19"/>
      <c r="B433" s="19"/>
      <c r="C433" s="19"/>
      <c r="D433" s="19"/>
      <c r="E433" s="19"/>
      <c r="F433" s="19"/>
      <c r="G433" s="19"/>
      <c r="H433" s="12"/>
      <c r="I433" s="19"/>
      <c r="J433" s="19"/>
      <c r="K433" s="19"/>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row>
    <row r="434" spans="1:46" ht="16" x14ac:dyDescent="0.2">
      <c r="A434" s="19"/>
      <c r="B434" s="19"/>
      <c r="C434" s="19"/>
      <c r="D434" s="19"/>
      <c r="E434" s="19"/>
      <c r="F434" s="19"/>
      <c r="G434" s="19"/>
      <c r="H434" s="12"/>
      <c r="I434" s="19"/>
      <c r="J434" s="19"/>
      <c r="K434" s="19"/>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row>
    <row r="435" spans="1:46" ht="16" x14ac:dyDescent="0.2">
      <c r="A435" s="19"/>
      <c r="B435" s="19"/>
      <c r="C435" s="19"/>
      <c r="D435" s="19"/>
      <c r="E435" s="19"/>
      <c r="F435" s="19"/>
      <c r="G435" s="19"/>
      <c r="H435" s="12"/>
      <c r="I435" s="19"/>
      <c r="J435" s="19"/>
      <c r="K435" s="19"/>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row>
    <row r="436" spans="1:46" ht="16" x14ac:dyDescent="0.2">
      <c r="A436" s="19"/>
      <c r="B436" s="19"/>
      <c r="C436" s="19"/>
      <c r="D436" s="19"/>
      <c r="E436" s="19"/>
      <c r="F436" s="19"/>
      <c r="G436" s="19"/>
      <c r="H436" s="12"/>
      <c r="I436" s="19"/>
      <c r="J436" s="19"/>
      <c r="K436" s="19"/>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row>
    <row r="437" spans="1:46" ht="16" x14ac:dyDescent="0.2">
      <c r="A437" s="19"/>
      <c r="B437" s="19"/>
      <c r="C437" s="19"/>
      <c r="D437" s="19"/>
      <c r="E437" s="19"/>
      <c r="F437" s="19"/>
      <c r="G437" s="19"/>
      <c r="H437" s="12"/>
      <c r="I437" s="19"/>
      <c r="J437" s="19"/>
      <c r="K437" s="19"/>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row>
    <row r="438" spans="1:46" ht="16" x14ac:dyDescent="0.2">
      <c r="A438" s="19"/>
      <c r="B438" s="19"/>
      <c r="C438" s="19"/>
      <c r="D438" s="19"/>
      <c r="E438" s="19"/>
      <c r="F438" s="19"/>
      <c r="G438" s="19"/>
      <c r="H438" s="12"/>
      <c r="I438" s="19"/>
      <c r="J438" s="19"/>
      <c r="K438" s="19"/>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row>
    <row r="439" spans="1:46" ht="16" x14ac:dyDescent="0.2">
      <c r="A439" s="19"/>
      <c r="B439" s="19"/>
      <c r="C439" s="19"/>
      <c r="D439" s="19"/>
      <c r="E439" s="19"/>
      <c r="F439" s="19"/>
      <c r="G439" s="19"/>
      <c r="H439" s="12"/>
      <c r="I439" s="19"/>
      <c r="J439" s="19"/>
      <c r="K439" s="19"/>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row>
    <row r="440" spans="1:46" ht="16" x14ac:dyDescent="0.2">
      <c r="A440" s="19"/>
      <c r="B440" s="19"/>
      <c r="C440" s="19"/>
      <c r="D440" s="19"/>
      <c r="E440" s="19"/>
      <c r="F440" s="19"/>
      <c r="G440" s="19"/>
      <c r="H440" s="12"/>
      <c r="I440" s="19"/>
      <c r="J440" s="19"/>
      <c r="K440" s="19"/>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row>
    <row r="441" spans="1:46" ht="16" x14ac:dyDescent="0.2">
      <c r="A441" s="19"/>
      <c r="B441" s="19"/>
      <c r="C441" s="19"/>
      <c r="D441" s="19"/>
      <c r="E441" s="19"/>
      <c r="F441" s="19"/>
      <c r="G441" s="19"/>
      <c r="H441" s="12"/>
      <c r="I441" s="19"/>
      <c r="J441" s="19"/>
      <c r="K441" s="19"/>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row>
    <row r="442" spans="1:46" ht="16" x14ac:dyDescent="0.2">
      <c r="A442" s="19"/>
      <c r="B442" s="19"/>
      <c r="C442" s="19"/>
      <c r="D442" s="19"/>
      <c r="E442" s="19"/>
      <c r="F442" s="19"/>
      <c r="G442" s="19"/>
      <c r="H442" s="12"/>
      <c r="I442" s="19"/>
      <c r="J442" s="19"/>
      <c r="K442" s="19"/>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row>
    <row r="443" spans="1:46" ht="16" x14ac:dyDescent="0.2">
      <c r="A443" s="19"/>
      <c r="B443" s="19"/>
      <c r="C443" s="19"/>
      <c r="D443" s="19"/>
      <c r="E443" s="19"/>
      <c r="F443" s="19"/>
      <c r="G443" s="19"/>
      <c r="H443" s="12"/>
      <c r="I443" s="19"/>
      <c r="J443" s="19"/>
      <c r="K443" s="19"/>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row>
    <row r="444" spans="1:46" ht="16" x14ac:dyDescent="0.2">
      <c r="A444" s="19"/>
      <c r="B444" s="19"/>
      <c r="C444" s="19"/>
      <c r="D444" s="19"/>
      <c r="E444" s="19"/>
      <c r="F444" s="19"/>
      <c r="G444" s="19"/>
      <c r="H444" s="12"/>
      <c r="I444" s="19"/>
      <c r="J444" s="19"/>
      <c r="K444" s="19"/>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row>
    <row r="445" spans="1:46" ht="16" x14ac:dyDescent="0.2">
      <c r="A445" s="19"/>
      <c r="B445" s="19"/>
      <c r="C445" s="19"/>
      <c r="D445" s="19"/>
      <c r="E445" s="19"/>
      <c r="F445" s="19"/>
      <c r="G445" s="19"/>
      <c r="H445" s="12"/>
      <c r="I445" s="19"/>
      <c r="J445" s="19"/>
      <c r="K445" s="19"/>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row>
    <row r="446" spans="1:46" ht="16" x14ac:dyDescent="0.2">
      <c r="A446" s="19"/>
      <c r="B446" s="19"/>
      <c r="C446" s="19"/>
      <c r="D446" s="19"/>
      <c r="E446" s="19"/>
      <c r="F446" s="19"/>
      <c r="G446" s="19"/>
      <c r="H446" s="12"/>
      <c r="I446" s="19"/>
      <c r="J446" s="19"/>
      <c r="K446" s="19"/>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row>
    <row r="447" spans="1:46" ht="16" x14ac:dyDescent="0.2">
      <c r="A447" s="19"/>
      <c r="B447" s="19"/>
      <c r="C447" s="19"/>
      <c r="D447" s="19"/>
      <c r="E447" s="19"/>
      <c r="F447" s="19"/>
      <c r="G447" s="19"/>
      <c r="H447" s="12"/>
      <c r="I447" s="19"/>
      <c r="J447" s="19"/>
      <c r="K447" s="19"/>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row>
    <row r="448" spans="1:46" ht="16" x14ac:dyDescent="0.2">
      <c r="A448" s="19"/>
      <c r="B448" s="19"/>
      <c r="C448" s="19"/>
      <c r="D448" s="19"/>
      <c r="E448" s="19"/>
      <c r="F448" s="19"/>
      <c r="G448" s="19"/>
      <c r="H448" s="12"/>
      <c r="I448" s="19"/>
      <c r="J448" s="19"/>
      <c r="K448" s="19"/>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row>
    <row r="449" spans="1:46" ht="16" x14ac:dyDescent="0.2">
      <c r="A449" s="19"/>
      <c r="B449" s="19"/>
      <c r="C449" s="19"/>
      <c r="D449" s="19"/>
      <c r="E449" s="19"/>
      <c r="F449" s="19"/>
      <c r="G449" s="19"/>
      <c r="H449" s="12"/>
      <c r="I449" s="19"/>
      <c r="J449" s="19"/>
      <c r="K449" s="19"/>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row>
    <row r="450" spans="1:46" ht="16" x14ac:dyDescent="0.2">
      <c r="A450" s="19"/>
      <c r="B450" s="19"/>
      <c r="C450" s="19"/>
      <c r="D450" s="19"/>
      <c r="E450" s="19"/>
      <c r="F450" s="19"/>
      <c r="G450" s="19"/>
      <c r="H450" s="12"/>
      <c r="I450" s="19"/>
      <c r="J450" s="19"/>
      <c r="K450" s="19"/>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row>
    <row r="451" spans="1:46" ht="16" x14ac:dyDescent="0.2">
      <c r="A451" s="19"/>
      <c r="B451" s="19"/>
      <c r="C451" s="19"/>
      <c r="D451" s="19"/>
      <c r="E451" s="19"/>
      <c r="F451" s="19"/>
      <c r="G451" s="19"/>
      <c r="H451" s="12"/>
      <c r="I451" s="19"/>
      <c r="J451" s="19"/>
      <c r="K451" s="19"/>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row>
    <row r="452" spans="1:46" ht="16" x14ac:dyDescent="0.2">
      <c r="A452" s="19"/>
      <c r="B452" s="19"/>
      <c r="C452" s="19"/>
      <c r="D452" s="19"/>
      <c r="E452" s="19"/>
      <c r="F452" s="19"/>
      <c r="G452" s="19"/>
      <c r="H452" s="12"/>
      <c r="I452" s="19"/>
      <c r="J452" s="19"/>
      <c r="K452" s="19"/>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row>
    <row r="453" spans="1:46" ht="16" x14ac:dyDescent="0.2">
      <c r="A453" s="19"/>
      <c r="B453" s="19"/>
      <c r="C453" s="19"/>
      <c r="D453" s="19"/>
      <c r="E453" s="19"/>
      <c r="F453" s="19"/>
      <c r="G453" s="19"/>
      <c r="H453" s="12"/>
      <c r="I453" s="19"/>
      <c r="J453" s="19"/>
      <c r="K453" s="19"/>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row>
    <row r="454" spans="1:46" ht="16" x14ac:dyDescent="0.2">
      <c r="A454" s="19"/>
      <c r="B454" s="19"/>
      <c r="C454" s="19"/>
      <c r="D454" s="19"/>
      <c r="E454" s="19"/>
      <c r="F454" s="19"/>
      <c r="G454" s="19"/>
      <c r="H454" s="12"/>
      <c r="I454" s="19"/>
      <c r="J454" s="19"/>
      <c r="K454" s="19"/>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row>
    <row r="455" spans="1:46" ht="16" x14ac:dyDescent="0.2">
      <c r="A455" s="19"/>
      <c r="B455" s="19"/>
      <c r="C455" s="19"/>
      <c r="D455" s="19"/>
      <c r="E455" s="19"/>
      <c r="F455" s="19"/>
      <c r="G455" s="19"/>
      <c r="H455" s="19"/>
      <c r="I455" s="19"/>
      <c r="J455" s="19"/>
      <c r="K455" s="19"/>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row>
    <row r="456" spans="1:46" ht="16" x14ac:dyDescent="0.2">
      <c r="A456" s="19"/>
      <c r="B456" s="19"/>
      <c r="C456" s="19"/>
      <c r="D456" s="19"/>
      <c r="E456" s="19"/>
      <c r="F456" s="19"/>
      <c r="G456" s="19"/>
      <c r="H456" s="19"/>
      <c r="I456" s="19"/>
      <c r="J456" s="19"/>
      <c r="K456" s="19"/>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row>
    <row r="457" spans="1:46" ht="16" x14ac:dyDescent="0.2">
      <c r="A457" s="19"/>
      <c r="B457" s="19"/>
      <c r="C457" s="19"/>
      <c r="D457" s="19"/>
      <c r="E457" s="19"/>
      <c r="F457" s="19"/>
      <c r="G457" s="19"/>
      <c r="H457" s="19"/>
      <c r="I457" s="19"/>
      <c r="J457" s="19"/>
      <c r="K457" s="19"/>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row>
    <row r="458" spans="1:46" ht="16" x14ac:dyDescent="0.2">
      <c r="A458" s="19"/>
      <c r="B458" s="19"/>
      <c r="C458" s="19"/>
      <c r="D458" s="19"/>
      <c r="E458" s="19"/>
      <c r="F458" s="19"/>
      <c r="G458" s="19"/>
      <c r="H458" s="19"/>
      <c r="I458" s="19"/>
      <c r="J458" s="19"/>
      <c r="K458" s="19"/>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row>
    <row r="459" spans="1:46" ht="16" x14ac:dyDescent="0.2">
      <c r="A459" s="19"/>
      <c r="B459" s="19"/>
      <c r="C459" s="19"/>
      <c r="D459" s="19"/>
      <c r="E459" s="19"/>
      <c r="F459" s="19"/>
      <c r="G459" s="19"/>
      <c r="H459" s="19"/>
      <c r="I459" s="19"/>
      <c r="J459" s="19"/>
      <c r="K459" s="19"/>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row>
    <row r="460" spans="1:46" ht="16" x14ac:dyDescent="0.2">
      <c r="A460" s="19"/>
      <c r="B460" s="19"/>
      <c r="C460" s="19"/>
      <c r="D460" s="19"/>
      <c r="E460" s="19"/>
      <c r="F460" s="19"/>
      <c r="G460" s="19"/>
      <c r="H460" s="19"/>
      <c r="I460" s="19"/>
      <c r="J460" s="19"/>
      <c r="K460" s="19"/>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row>
    <row r="461" spans="1:46" ht="16" x14ac:dyDescent="0.2">
      <c r="A461" s="19"/>
      <c r="B461" s="19"/>
      <c r="C461" s="19"/>
      <c r="D461" s="19"/>
      <c r="E461" s="19"/>
      <c r="F461" s="19"/>
      <c r="G461" s="19"/>
      <c r="H461" s="19"/>
      <c r="I461" s="19"/>
      <c r="J461" s="19"/>
      <c r="K461" s="19"/>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row>
    <row r="462" spans="1:46" ht="16" x14ac:dyDescent="0.2">
      <c r="A462" s="19"/>
      <c r="B462" s="19"/>
      <c r="C462" s="19"/>
      <c r="D462" s="19"/>
      <c r="E462" s="19"/>
      <c r="F462" s="19"/>
      <c r="G462" s="19"/>
      <c r="H462" s="19"/>
      <c r="I462" s="19"/>
      <c r="J462" s="19"/>
      <c r="K462" s="19"/>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row>
    <row r="463" spans="1:46" ht="16" x14ac:dyDescent="0.2">
      <c r="A463" s="19"/>
      <c r="B463" s="19"/>
      <c r="C463" s="19"/>
      <c r="D463" s="19"/>
      <c r="E463" s="19"/>
      <c r="F463" s="19"/>
      <c r="G463" s="19"/>
      <c r="H463" s="19"/>
      <c r="I463" s="19"/>
      <c r="J463" s="19"/>
      <c r="K463" s="19"/>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row>
    <row r="464" spans="1:46" ht="16" x14ac:dyDescent="0.2">
      <c r="A464" s="19"/>
      <c r="B464" s="19"/>
      <c r="C464" s="19"/>
      <c r="D464" s="19"/>
      <c r="E464" s="19"/>
      <c r="F464" s="19"/>
      <c r="G464" s="19"/>
      <c r="H464" s="19"/>
      <c r="I464" s="19"/>
      <c r="J464" s="19"/>
      <c r="K464" s="19"/>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row>
    <row r="465" spans="1:46" ht="16" x14ac:dyDescent="0.2">
      <c r="A465" s="19"/>
      <c r="B465" s="19"/>
      <c r="C465" s="19"/>
      <c r="D465" s="19"/>
      <c r="E465" s="19"/>
      <c r="F465" s="19"/>
      <c r="G465" s="19"/>
      <c r="H465" s="19"/>
      <c r="I465" s="19"/>
      <c r="J465" s="19"/>
      <c r="K465" s="19"/>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row>
    <row r="466" spans="1:46" ht="16" x14ac:dyDescent="0.2">
      <c r="A466" s="19"/>
      <c r="B466" s="19"/>
      <c r="C466" s="19"/>
      <c r="D466" s="19"/>
      <c r="E466" s="19"/>
      <c r="F466" s="19"/>
      <c r="G466" s="19"/>
      <c r="H466" s="19"/>
      <c r="I466" s="19"/>
      <c r="J466" s="19"/>
      <c r="K466" s="19"/>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row>
    <row r="467" spans="1:46" ht="16" x14ac:dyDescent="0.2">
      <c r="A467" s="19"/>
      <c r="B467" s="19"/>
      <c r="C467" s="19"/>
      <c r="D467" s="19"/>
      <c r="E467" s="19"/>
      <c r="F467" s="19"/>
      <c r="G467" s="19"/>
      <c r="H467" s="19"/>
      <c r="I467" s="19"/>
      <c r="J467" s="19"/>
      <c r="K467" s="19"/>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row>
    <row r="468" spans="1:46" ht="16" x14ac:dyDescent="0.2">
      <c r="A468" s="19"/>
      <c r="B468" s="19"/>
      <c r="C468" s="19"/>
      <c r="D468" s="19"/>
      <c r="E468" s="19"/>
      <c r="F468" s="19"/>
      <c r="G468" s="19"/>
      <c r="H468" s="19"/>
      <c r="I468" s="19"/>
      <c r="J468" s="19"/>
      <c r="K468" s="19"/>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row>
    <row r="469" spans="1:46" ht="16" x14ac:dyDescent="0.2">
      <c r="A469" s="19"/>
      <c r="B469" s="19"/>
      <c r="C469" s="19"/>
      <c r="D469" s="19"/>
      <c r="E469" s="19"/>
      <c r="F469" s="19"/>
      <c r="G469" s="19"/>
      <c r="H469" s="19"/>
      <c r="I469" s="19"/>
      <c r="J469" s="19"/>
      <c r="K469" s="19"/>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row>
    <row r="470" spans="1:46" ht="16" x14ac:dyDescent="0.2">
      <c r="A470" s="19"/>
      <c r="B470" s="19"/>
      <c r="C470" s="19"/>
      <c r="D470" s="19"/>
      <c r="E470" s="19"/>
      <c r="F470" s="19"/>
      <c r="G470" s="19"/>
      <c r="H470" s="19"/>
      <c r="I470" s="19"/>
      <c r="J470" s="19"/>
      <c r="K470" s="19"/>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row>
    <row r="471" spans="1:46" ht="16" x14ac:dyDescent="0.2">
      <c r="A471" s="19"/>
      <c r="B471" s="19"/>
      <c r="C471" s="19"/>
      <c r="D471" s="19"/>
      <c r="E471" s="19"/>
      <c r="F471" s="19"/>
      <c r="G471" s="19"/>
      <c r="H471" s="19"/>
      <c r="I471" s="19"/>
      <c r="J471" s="19"/>
      <c r="K471" s="19"/>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row>
    <row r="472" spans="1:46" ht="16" x14ac:dyDescent="0.2">
      <c r="A472" s="19"/>
      <c r="B472" s="19"/>
      <c r="C472" s="19"/>
      <c r="D472" s="19"/>
      <c r="E472" s="19"/>
      <c r="F472" s="19"/>
      <c r="G472" s="19"/>
      <c r="H472" s="19"/>
      <c r="I472" s="19"/>
      <c r="J472" s="19"/>
      <c r="K472" s="19"/>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row>
    <row r="473" spans="1:46" ht="16" x14ac:dyDescent="0.2">
      <c r="A473" s="19"/>
      <c r="B473" s="19"/>
      <c r="C473" s="19"/>
      <c r="D473" s="19"/>
      <c r="E473" s="19"/>
      <c r="F473" s="19"/>
      <c r="G473" s="19"/>
      <c r="H473" s="19"/>
      <c r="I473" s="19"/>
      <c r="J473" s="19"/>
      <c r="K473" s="19"/>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row>
    <row r="474" spans="1:46" ht="16" x14ac:dyDescent="0.2">
      <c r="A474" s="19"/>
      <c r="B474" s="19"/>
      <c r="C474" s="19"/>
      <c r="D474" s="19"/>
      <c r="E474" s="19"/>
      <c r="F474" s="19"/>
      <c r="G474" s="19"/>
      <c r="H474" s="19"/>
      <c r="I474" s="19"/>
      <c r="J474" s="19"/>
      <c r="K474" s="19"/>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row>
    <row r="475" spans="1:46" ht="16" x14ac:dyDescent="0.2">
      <c r="A475" s="19"/>
      <c r="B475" s="19"/>
      <c r="C475" s="19"/>
      <c r="D475" s="19"/>
      <c r="E475" s="19"/>
      <c r="F475" s="19"/>
      <c r="G475" s="19"/>
      <c r="H475" s="19"/>
      <c r="I475" s="19"/>
      <c r="J475" s="19"/>
      <c r="K475" s="19"/>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row>
    <row r="476" spans="1:46" ht="16" x14ac:dyDescent="0.2">
      <c r="A476" s="19"/>
      <c r="B476" s="19"/>
      <c r="C476" s="19"/>
      <c r="D476" s="19"/>
      <c r="E476" s="19"/>
      <c r="F476" s="19"/>
      <c r="G476" s="19"/>
      <c r="H476" s="19"/>
      <c r="I476" s="19"/>
      <c r="J476" s="19"/>
      <c r="K476" s="19"/>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row>
    <row r="477" spans="1:46" ht="16" x14ac:dyDescent="0.2">
      <c r="A477" s="19"/>
      <c r="B477" s="19"/>
      <c r="C477" s="19"/>
      <c r="D477" s="19"/>
      <c r="E477" s="19"/>
      <c r="F477" s="19"/>
      <c r="G477" s="19"/>
      <c r="H477" s="19"/>
      <c r="I477" s="19"/>
      <c r="J477" s="19"/>
      <c r="K477" s="19"/>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row>
    <row r="478" spans="1:46" ht="16" x14ac:dyDescent="0.2">
      <c r="A478" s="19"/>
      <c r="B478" s="19"/>
      <c r="C478" s="19"/>
      <c r="D478" s="19"/>
      <c r="E478" s="19"/>
      <c r="F478" s="19"/>
      <c r="G478" s="19"/>
      <c r="H478" s="19"/>
      <c r="I478" s="19"/>
      <c r="J478" s="19"/>
      <c r="K478" s="19"/>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row>
    <row r="479" spans="1:46" ht="16" x14ac:dyDescent="0.2">
      <c r="A479" s="19"/>
      <c r="B479" s="19"/>
      <c r="C479" s="19"/>
      <c r="D479" s="19"/>
      <c r="E479" s="19"/>
      <c r="F479" s="19"/>
      <c r="G479" s="19"/>
      <c r="H479" s="19"/>
      <c r="I479" s="19"/>
      <c r="J479" s="19"/>
      <c r="K479" s="19"/>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row>
    <row r="480" spans="1:46" ht="16" x14ac:dyDescent="0.2">
      <c r="A480" s="19"/>
      <c r="B480" s="19"/>
      <c r="C480" s="19"/>
      <c r="D480" s="19"/>
      <c r="E480" s="19"/>
      <c r="F480" s="19"/>
      <c r="G480" s="19"/>
      <c r="H480" s="19"/>
      <c r="I480" s="19"/>
      <c r="J480" s="19"/>
      <c r="K480" s="19"/>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row>
    <row r="481" spans="1:46" ht="16" x14ac:dyDescent="0.2">
      <c r="A481" s="19"/>
      <c r="B481" s="19"/>
      <c r="C481" s="19"/>
      <c r="D481" s="19"/>
      <c r="E481" s="19"/>
      <c r="F481" s="19"/>
      <c r="G481" s="19"/>
      <c r="H481" s="19"/>
      <c r="I481" s="19"/>
      <c r="J481" s="19"/>
      <c r="K481" s="19"/>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row>
    <row r="482" spans="1:46" ht="16" x14ac:dyDescent="0.2">
      <c r="A482" s="19"/>
      <c r="B482" s="19"/>
      <c r="C482" s="19"/>
      <c r="D482" s="19"/>
      <c r="E482" s="19"/>
      <c r="F482" s="19"/>
      <c r="G482" s="19"/>
      <c r="H482" s="19"/>
      <c r="I482" s="19"/>
      <c r="J482" s="19"/>
      <c r="K482" s="19"/>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row>
    <row r="483" spans="1:46" ht="16" x14ac:dyDescent="0.2">
      <c r="A483" s="19"/>
      <c r="B483" s="19"/>
      <c r="C483" s="19"/>
      <c r="D483" s="19"/>
      <c r="E483" s="19"/>
      <c r="F483" s="19"/>
      <c r="G483" s="19"/>
      <c r="H483" s="19"/>
      <c r="I483" s="19"/>
      <c r="J483" s="19"/>
      <c r="K483" s="19"/>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row>
    <row r="484" spans="1:46" ht="16" x14ac:dyDescent="0.2">
      <c r="A484" s="19"/>
      <c r="B484" s="19"/>
      <c r="C484" s="19"/>
      <c r="D484" s="19"/>
      <c r="E484" s="19"/>
      <c r="F484" s="19"/>
      <c r="G484" s="19"/>
      <c r="H484" s="19"/>
      <c r="I484" s="19"/>
      <c r="J484" s="19"/>
      <c r="K484" s="19"/>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row>
    <row r="485" spans="1:46" ht="16" x14ac:dyDescent="0.2">
      <c r="A485" s="19"/>
      <c r="B485" s="19"/>
      <c r="C485" s="19"/>
      <c r="D485" s="19"/>
      <c r="E485" s="19"/>
      <c r="F485" s="19"/>
      <c r="G485" s="19"/>
      <c r="H485" s="19"/>
      <c r="I485" s="19"/>
      <c r="J485" s="19"/>
      <c r="K485" s="19"/>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row>
    <row r="486" spans="1:46" ht="16" x14ac:dyDescent="0.2">
      <c r="A486" s="19"/>
      <c r="B486" s="19"/>
      <c r="C486" s="19"/>
      <c r="D486" s="19"/>
      <c r="E486" s="19"/>
      <c r="F486" s="19"/>
      <c r="G486" s="19"/>
      <c r="H486" s="19"/>
      <c r="I486" s="19"/>
      <c r="J486" s="19"/>
      <c r="K486" s="19"/>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row>
    <row r="487" spans="1:46" ht="16" x14ac:dyDescent="0.2">
      <c r="A487" s="19"/>
      <c r="B487" s="19"/>
      <c r="C487" s="19"/>
      <c r="D487" s="19"/>
      <c r="E487" s="19"/>
      <c r="F487" s="19"/>
      <c r="G487" s="19"/>
      <c r="H487" s="19"/>
      <c r="I487" s="19"/>
      <c r="J487" s="19"/>
      <c r="K487" s="19"/>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row>
    <row r="488" spans="1:46" ht="16" x14ac:dyDescent="0.2">
      <c r="A488" s="19"/>
      <c r="B488" s="19"/>
      <c r="C488" s="19"/>
      <c r="D488" s="19"/>
      <c r="E488" s="19"/>
      <c r="F488" s="19"/>
      <c r="G488" s="19"/>
      <c r="H488" s="19"/>
      <c r="I488" s="19"/>
      <c r="J488" s="19"/>
      <c r="K488" s="19"/>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row>
    <row r="489" spans="1:46" ht="16" x14ac:dyDescent="0.2">
      <c r="A489" s="19"/>
      <c r="B489" s="19"/>
      <c r="C489" s="19"/>
      <c r="D489" s="19"/>
      <c r="E489" s="19"/>
      <c r="F489" s="19"/>
      <c r="G489" s="19"/>
      <c r="H489" s="19"/>
      <c r="I489" s="19"/>
      <c r="J489" s="19"/>
      <c r="K489" s="19"/>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row>
    <row r="490" spans="1:46" ht="16" x14ac:dyDescent="0.2">
      <c r="A490" s="19"/>
      <c r="B490" s="19"/>
      <c r="C490" s="19"/>
      <c r="D490" s="19"/>
      <c r="E490" s="19"/>
      <c r="F490" s="19"/>
      <c r="G490" s="19"/>
      <c r="H490" s="19"/>
      <c r="I490" s="19"/>
      <c r="J490" s="19"/>
      <c r="K490" s="19"/>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row>
    <row r="491" spans="1:46" ht="16" x14ac:dyDescent="0.2">
      <c r="A491" s="19"/>
      <c r="B491" s="19"/>
      <c r="C491" s="19"/>
      <c r="D491" s="19"/>
      <c r="E491" s="19"/>
      <c r="F491" s="19"/>
      <c r="G491" s="19"/>
      <c r="H491" s="19"/>
      <c r="I491" s="19"/>
      <c r="J491" s="19"/>
      <c r="K491" s="19"/>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row>
    <row r="492" spans="1:46" ht="16" x14ac:dyDescent="0.2">
      <c r="A492" s="19"/>
      <c r="B492" s="19"/>
      <c r="C492" s="19"/>
      <c r="D492" s="19"/>
      <c r="E492" s="19"/>
      <c r="F492" s="19"/>
      <c r="G492" s="19"/>
      <c r="H492" s="19"/>
      <c r="I492" s="19"/>
      <c r="J492" s="19"/>
      <c r="K492" s="19"/>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row>
    <row r="493" spans="1:46" ht="16" x14ac:dyDescent="0.2">
      <c r="A493" s="19"/>
      <c r="B493" s="19"/>
      <c r="C493" s="19"/>
      <c r="D493" s="19"/>
      <c r="E493" s="19"/>
      <c r="F493" s="19"/>
      <c r="G493" s="19"/>
      <c r="H493" s="19"/>
      <c r="I493" s="19"/>
      <c r="J493" s="19"/>
      <c r="K493" s="19"/>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row>
    <row r="494" spans="1:46" ht="16" x14ac:dyDescent="0.2">
      <c r="A494" s="19"/>
      <c r="B494" s="19"/>
      <c r="C494" s="19"/>
      <c r="D494" s="19"/>
      <c r="E494" s="19"/>
      <c r="F494" s="19"/>
      <c r="G494" s="19"/>
      <c r="H494" s="19"/>
      <c r="I494" s="19"/>
      <c r="J494" s="19"/>
      <c r="K494" s="19"/>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row>
    <row r="495" spans="1:46" ht="16" x14ac:dyDescent="0.2">
      <c r="A495" s="19"/>
      <c r="B495" s="19"/>
      <c r="C495" s="19"/>
      <c r="D495" s="19"/>
      <c r="E495" s="19"/>
      <c r="F495" s="19"/>
      <c r="G495" s="19"/>
      <c r="H495" s="19"/>
      <c r="I495" s="19"/>
      <c r="J495" s="19"/>
      <c r="K495" s="19"/>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row>
    <row r="496" spans="1:46" ht="16" x14ac:dyDescent="0.2">
      <c r="A496" s="19"/>
      <c r="B496" s="19"/>
      <c r="C496" s="19"/>
      <c r="D496" s="19"/>
      <c r="E496" s="19"/>
      <c r="F496" s="19"/>
      <c r="G496" s="19"/>
      <c r="H496" s="19"/>
      <c r="I496" s="19"/>
      <c r="J496" s="19"/>
      <c r="K496" s="19"/>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row>
    <row r="497" spans="1:46" ht="16" x14ac:dyDescent="0.2">
      <c r="A497" s="19"/>
      <c r="B497" s="19"/>
      <c r="C497" s="19"/>
      <c r="D497" s="19"/>
      <c r="E497" s="19"/>
      <c r="F497" s="19"/>
      <c r="G497" s="19"/>
      <c r="H497" s="19"/>
      <c r="I497" s="19"/>
      <c r="J497" s="19"/>
      <c r="K497" s="19"/>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row>
    <row r="498" spans="1:46" ht="16" x14ac:dyDescent="0.2">
      <c r="A498" s="19"/>
      <c r="B498" s="19"/>
      <c r="C498" s="19"/>
      <c r="D498" s="19"/>
      <c r="E498" s="19"/>
      <c r="F498" s="19"/>
      <c r="G498" s="19"/>
      <c r="H498" s="19"/>
      <c r="I498" s="19"/>
      <c r="J498" s="19"/>
      <c r="K498" s="19"/>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row>
    <row r="499" spans="1:46" ht="16" x14ac:dyDescent="0.2">
      <c r="A499" s="19"/>
      <c r="B499" s="19"/>
      <c r="C499" s="19"/>
      <c r="D499" s="19"/>
      <c r="E499" s="19"/>
      <c r="F499" s="19"/>
      <c r="G499" s="19"/>
      <c r="H499" s="19"/>
      <c r="I499" s="19"/>
      <c r="J499" s="19"/>
      <c r="K499" s="19"/>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row>
    <row r="500" spans="1:46" ht="16" x14ac:dyDescent="0.2">
      <c r="A500" s="19"/>
      <c r="B500" s="19"/>
      <c r="C500" s="19"/>
      <c r="D500" s="19"/>
      <c r="E500" s="19"/>
      <c r="F500" s="19"/>
      <c r="G500" s="19"/>
      <c r="H500" s="19"/>
      <c r="I500" s="19"/>
      <c r="J500" s="19"/>
      <c r="K500" s="19"/>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row>
    <row r="501" spans="1:46" ht="16" x14ac:dyDescent="0.2">
      <c r="A501" s="19"/>
      <c r="B501" s="19"/>
      <c r="C501" s="19"/>
      <c r="D501" s="19"/>
      <c r="E501" s="19"/>
      <c r="F501" s="19"/>
      <c r="G501" s="19"/>
      <c r="H501" s="19"/>
      <c r="I501" s="19"/>
      <c r="J501" s="19"/>
      <c r="K501" s="19"/>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row>
    <row r="502" spans="1:46" ht="16" x14ac:dyDescent="0.2">
      <c r="A502" s="19"/>
      <c r="B502" s="19"/>
      <c r="C502" s="19"/>
      <c r="D502" s="19"/>
      <c r="E502" s="19"/>
      <c r="F502" s="19"/>
      <c r="G502" s="19"/>
      <c r="H502" s="19"/>
      <c r="I502" s="19"/>
      <c r="J502" s="19"/>
      <c r="K502" s="19"/>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row>
    <row r="503" spans="1:46" ht="16" x14ac:dyDescent="0.2">
      <c r="A503" s="19"/>
      <c r="B503" s="19"/>
      <c r="C503" s="19"/>
      <c r="D503" s="19"/>
      <c r="E503" s="19"/>
      <c r="F503" s="19"/>
      <c r="G503" s="19"/>
      <c r="H503" s="19"/>
      <c r="I503" s="19"/>
      <c r="J503" s="19"/>
      <c r="K503" s="19"/>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row>
    <row r="504" spans="1:46" ht="16" x14ac:dyDescent="0.2">
      <c r="A504" s="19"/>
      <c r="B504" s="19"/>
      <c r="C504" s="19"/>
      <c r="D504" s="19"/>
      <c r="E504" s="19"/>
      <c r="F504" s="19"/>
      <c r="G504" s="19"/>
      <c r="H504" s="19"/>
      <c r="I504" s="19"/>
      <c r="J504" s="19"/>
      <c r="K504" s="19"/>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row>
    <row r="505" spans="1:46" ht="16" x14ac:dyDescent="0.2">
      <c r="A505" s="19"/>
      <c r="B505" s="19"/>
      <c r="C505" s="19"/>
      <c r="D505" s="19"/>
      <c r="E505" s="19"/>
      <c r="F505" s="19"/>
      <c r="G505" s="19"/>
      <c r="H505" s="19"/>
      <c r="I505" s="19"/>
      <c r="J505" s="19"/>
      <c r="K505" s="19"/>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row>
    <row r="506" spans="1:46" ht="16" x14ac:dyDescent="0.2">
      <c r="A506" s="19"/>
      <c r="B506" s="19"/>
      <c r="C506" s="19"/>
      <c r="D506" s="19"/>
      <c r="E506" s="19"/>
      <c r="F506" s="19"/>
      <c r="G506" s="19"/>
      <c r="H506" s="19"/>
      <c r="I506" s="19"/>
      <c r="J506" s="19"/>
      <c r="K506" s="19"/>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row>
    <row r="507" spans="1:46" ht="16" x14ac:dyDescent="0.2">
      <c r="A507" s="19"/>
      <c r="B507" s="19"/>
      <c r="C507" s="19"/>
      <c r="D507" s="19"/>
      <c r="E507" s="19"/>
      <c r="F507" s="19"/>
      <c r="G507" s="19"/>
      <c r="H507" s="19"/>
      <c r="I507" s="19"/>
      <c r="J507" s="19"/>
      <c r="K507" s="19"/>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row>
    <row r="508" spans="1:46" ht="16" x14ac:dyDescent="0.2">
      <c r="A508" s="19"/>
      <c r="B508" s="19"/>
      <c r="C508" s="19"/>
      <c r="D508" s="19"/>
      <c r="E508" s="19"/>
      <c r="F508" s="19"/>
      <c r="G508" s="19"/>
      <c r="H508" s="19"/>
      <c r="I508" s="19"/>
      <c r="J508" s="19"/>
      <c r="K508" s="19"/>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row>
    <row r="509" spans="1:46" ht="16" x14ac:dyDescent="0.2">
      <c r="A509" s="19"/>
      <c r="B509" s="19"/>
      <c r="C509" s="19"/>
      <c r="D509" s="19"/>
      <c r="E509" s="19"/>
      <c r="F509" s="19"/>
      <c r="G509" s="19"/>
      <c r="H509" s="19"/>
      <c r="I509" s="19"/>
      <c r="J509" s="19"/>
      <c r="K509" s="19"/>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row>
    <row r="510" spans="1:46" ht="16" x14ac:dyDescent="0.2">
      <c r="A510" s="19"/>
      <c r="B510" s="19"/>
      <c r="C510" s="19"/>
      <c r="D510" s="19"/>
      <c r="E510" s="19"/>
      <c r="F510" s="19"/>
      <c r="G510" s="19"/>
      <c r="H510" s="19"/>
      <c r="I510" s="19"/>
      <c r="J510" s="19"/>
      <c r="K510" s="19"/>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row>
    <row r="511" spans="1:46" ht="16" x14ac:dyDescent="0.2">
      <c r="A511" s="19"/>
      <c r="B511" s="19"/>
      <c r="C511" s="19"/>
      <c r="D511" s="19"/>
      <c r="E511" s="19"/>
      <c r="F511" s="19"/>
      <c r="G511" s="19"/>
      <c r="H511" s="19"/>
      <c r="I511" s="19"/>
      <c r="J511" s="19"/>
      <c r="K511" s="19"/>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row>
    <row r="512" spans="1:46" ht="16" x14ac:dyDescent="0.2">
      <c r="A512" s="19"/>
      <c r="B512" s="19"/>
      <c r="C512" s="19"/>
      <c r="D512" s="19"/>
      <c r="E512" s="19"/>
      <c r="F512" s="19"/>
      <c r="G512" s="19"/>
      <c r="H512" s="19"/>
      <c r="I512" s="19"/>
      <c r="J512" s="19"/>
      <c r="K512" s="19"/>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row>
    <row r="513" spans="1:46" ht="16" x14ac:dyDescent="0.2">
      <c r="A513" s="19"/>
      <c r="B513" s="19"/>
      <c r="C513" s="19"/>
      <c r="D513" s="19"/>
      <c r="E513" s="19"/>
      <c r="F513" s="19"/>
      <c r="G513" s="19"/>
      <c r="H513" s="19"/>
      <c r="I513" s="19"/>
      <c r="J513" s="19"/>
      <c r="K513" s="19"/>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row>
    <row r="514" spans="1:46" ht="16" x14ac:dyDescent="0.2">
      <c r="A514" s="19"/>
      <c r="B514" s="19"/>
      <c r="C514" s="19"/>
      <c r="D514" s="19"/>
      <c r="E514" s="19"/>
      <c r="F514" s="19"/>
      <c r="G514" s="19"/>
      <c r="H514" s="19"/>
      <c r="I514" s="19"/>
      <c r="J514" s="19"/>
      <c r="K514" s="19"/>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row>
    <row r="515" spans="1:46" ht="16" x14ac:dyDescent="0.2">
      <c r="A515" s="19"/>
      <c r="B515" s="19"/>
      <c r="C515" s="19"/>
      <c r="D515" s="19"/>
      <c r="E515" s="19"/>
      <c r="F515" s="19"/>
      <c r="G515" s="19"/>
      <c r="H515" s="19"/>
      <c r="I515" s="19"/>
      <c r="J515" s="19"/>
      <c r="K515" s="19"/>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row>
    <row r="516" spans="1:46" ht="16" x14ac:dyDescent="0.2">
      <c r="A516" s="19"/>
      <c r="B516" s="19"/>
      <c r="C516" s="19"/>
      <c r="D516" s="19"/>
      <c r="E516" s="19"/>
      <c r="F516" s="19"/>
      <c r="G516" s="19"/>
      <c r="H516" s="19"/>
      <c r="I516" s="19"/>
      <c r="J516" s="19"/>
      <c r="K516" s="19"/>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row>
    <row r="517" spans="1:46" ht="16" x14ac:dyDescent="0.2">
      <c r="A517" s="19"/>
      <c r="B517" s="19"/>
      <c r="C517" s="19"/>
      <c r="D517" s="19"/>
      <c r="E517" s="19"/>
      <c r="F517" s="19"/>
      <c r="G517" s="19"/>
      <c r="H517" s="19"/>
      <c r="I517" s="19"/>
      <c r="J517" s="19"/>
      <c r="K517" s="19"/>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row>
    <row r="518" spans="1:46" ht="16" x14ac:dyDescent="0.2">
      <c r="A518" s="19"/>
      <c r="B518" s="19"/>
      <c r="C518" s="19"/>
      <c r="D518" s="19"/>
      <c r="E518" s="19"/>
      <c r="F518" s="19"/>
      <c r="G518" s="19"/>
      <c r="H518" s="19"/>
      <c r="I518" s="19"/>
      <c r="J518" s="19"/>
      <c r="K518" s="19"/>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row>
    <row r="519" spans="1:46" ht="16" x14ac:dyDescent="0.2">
      <c r="A519" s="19"/>
      <c r="B519" s="19"/>
      <c r="C519" s="19"/>
      <c r="D519" s="19"/>
      <c r="E519" s="19"/>
      <c r="F519" s="19"/>
      <c r="G519" s="19"/>
      <c r="H519" s="19"/>
      <c r="I519" s="19"/>
      <c r="J519" s="19"/>
      <c r="K519" s="19"/>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row>
    <row r="520" spans="1:46" ht="16" x14ac:dyDescent="0.2">
      <c r="A520" s="19"/>
      <c r="B520" s="19"/>
      <c r="C520" s="19"/>
      <c r="D520" s="19"/>
      <c r="E520" s="19"/>
      <c r="F520" s="19"/>
      <c r="G520" s="19"/>
      <c r="H520" s="19"/>
      <c r="I520" s="19"/>
      <c r="J520" s="19"/>
      <c r="K520" s="19"/>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row>
    <row r="521" spans="1:46" ht="16" x14ac:dyDescent="0.2">
      <c r="A521" s="19"/>
      <c r="B521" s="19"/>
      <c r="C521" s="19"/>
      <c r="D521" s="19"/>
      <c r="E521" s="19"/>
      <c r="F521" s="19"/>
      <c r="G521" s="19"/>
      <c r="H521" s="19"/>
      <c r="I521" s="19"/>
      <c r="J521" s="19"/>
      <c r="K521" s="19"/>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row>
    <row r="522" spans="1:46" ht="16" x14ac:dyDescent="0.2">
      <c r="A522" s="19"/>
      <c r="B522" s="19"/>
      <c r="C522" s="19"/>
      <c r="D522" s="19"/>
      <c r="E522" s="19"/>
      <c r="F522" s="19"/>
      <c r="G522" s="19"/>
      <c r="H522" s="19"/>
      <c r="I522" s="19"/>
      <c r="J522" s="19"/>
      <c r="K522" s="19"/>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row>
    <row r="523" spans="1:46" ht="16" x14ac:dyDescent="0.2">
      <c r="A523" s="19"/>
      <c r="B523" s="19"/>
      <c r="C523" s="19"/>
      <c r="D523" s="19"/>
      <c r="E523" s="19"/>
      <c r="F523" s="19"/>
      <c r="G523" s="19"/>
      <c r="H523" s="19"/>
      <c r="I523" s="19"/>
      <c r="J523" s="19"/>
      <c r="K523" s="19"/>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row>
    <row r="524" spans="1:46" ht="16" x14ac:dyDescent="0.2">
      <c r="A524" s="19"/>
      <c r="B524" s="19"/>
      <c r="C524" s="19"/>
      <c r="D524" s="19"/>
      <c r="E524" s="19"/>
      <c r="F524" s="19"/>
      <c r="G524" s="19"/>
      <c r="H524" s="19"/>
      <c r="I524" s="19"/>
      <c r="J524" s="19"/>
      <c r="K524" s="19"/>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row>
    <row r="525" spans="1:46" ht="16" x14ac:dyDescent="0.2">
      <c r="A525" s="19"/>
      <c r="B525" s="19"/>
      <c r="C525" s="19"/>
      <c r="D525" s="19"/>
      <c r="E525" s="19"/>
      <c r="F525" s="19"/>
      <c r="G525" s="19"/>
      <c r="H525" s="19"/>
      <c r="I525" s="19"/>
      <c r="J525" s="19"/>
      <c r="K525" s="19"/>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row>
    <row r="526" spans="1:46" ht="16" x14ac:dyDescent="0.2">
      <c r="A526" s="19"/>
      <c r="B526" s="19"/>
      <c r="C526" s="19"/>
      <c r="D526" s="19"/>
      <c r="E526" s="19"/>
      <c r="F526" s="19"/>
      <c r="G526" s="19"/>
      <c r="H526" s="19"/>
      <c r="I526" s="19"/>
      <c r="J526" s="19"/>
      <c r="K526" s="19"/>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row>
    <row r="527" spans="1:46" ht="16" x14ac:dyDescent="0.2">
      <c r="A527" s="19"/>
      <c r="B527" s="19"/>
      <c r="C527" s="19"/>
      <c r="D527" s="19"/>
      <c r="E527" s="19"/>
      <c r="F527" s="19"/>
      <c r="G527" s="19"/>
      <c r="H527" s="19"/>
      <c r="I527" s="19"/>
      <c r="J527" s="19"/>
      <c r="K527" s="19"/>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row>
    <row r="528" spans="1:46" ht="16" x14ac:dyDescent="0.2">
      <c r="A528" s="19"/>
      <c r="B528" s="19"/>
      <c r="C528" s="19"/>
      <c r="D528" s="19"/>
      <c r="E528" s="19"/>
      <c r="F528" s="19"/>
      <c r="G528" s="19"/>
      <c r="H528" s="19"/>
      <c r="I528" s="19"/>
      <c r="J528" s="19"/>
      <c r="K528" s="19"/>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row>
    <row r="529" spans="1:46" ht="16" x14ac:dyDescent="0.2">
      <c r="A529" s="19"/>
      <c r="B529" s="19"/>
      <c r="C529" s="19"/>
      <c r="D529" s="19"/>
      <c r="E529" s="19"/>
      <c r="F529" s="19"/>
      <c r="G529" s="19"/>
      <c r="H529" s="19"/>
      <c r="I529" s="19"/>
      <c r="J529" s="19"/>
      <c r="K529" s="19"/>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row>
    <row r="530" spans="1:46" ht="16" x14ac:dyDescent="0.2">
      <c r="A530" s="19"/>
      <c r="B530" s="19"/>
      <c r="C530" s="19"/>
      <c r="D530" s="19"/>
      <c r="E530" s="19"/>
      <c r="F530" s="19"/>
      <c r="G530" s="19"/>
      <c r="H530" s="19"/>
      <c r="I530" s="19"/>
      <c r="J530" s="19"/>
      <c r="K530" s="19"/>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row>
    <row r="531" spans="1:46" ht="16" x14ac:dyDescent="0.2">
      <c r="A531" s="19"/>
      <c r="B531" s="19"/>
      <c r="C531" s="19"/>
      <c r="D531" s="19"/>
      <c r="E531" s="19"/>
      <c r="F531" s="19"/>
      <c r="G531" s="19"/>
      <c r="H531" s="19"/>
      <c r="I531" s="19"/>
      <c r="J531" s="19"/>
      <c r="K531" s="19"/>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row>
    <row r="532" spans="1:46" ht="16" x14ac:dyDescent="0.2">
      <c r="A532" s="19"/>
      <c r="B532" s="19"/>
      <c r="C532" s="19"/>
      <c r="D532" s="19"/>
      <c r="E532" s="19"/>
      <c r="F532" s="19"/>
      <c r="G532" s="19"/>
      <c r="H532" s="19"/>
      <c r="I532" s="19"/>
      <c r="J532" s="19"/>
      <c r="K532" s="19"/>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row>
    <row r="533" spans="1:46" ht="16" x14ac:dyDescent="0.2">
      <c r="A533" s="19"/>
      <c r="B533" s="19"/>
      <c r="C533" s="19"/>
      <c r="D533" s="19"/>
      <c r="E533" s="19"/>
      <c r="F533" s="19"/>
      <c r="G533" s="19"/>
      <c r="H533" s="19"/>
      <c r="I533" s="19"/>
      <c r="J533" s="19"/>
      <c r="K533" s="19"/>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row>
    <row r="534" spans="1:46" ht="16" x14ac:dyDescent="0.2">
      <c r="A534" s="19"/>
      <c r="B534" s="19"/>
      <c r="C534" s="19"/>
      <c r="D534" s="19"/>
      <c r="E534" s="19"/>
      <c r="F534" s="19"/>
      <c r="G534" s="19"/>
      <c r="H534" s="19"/>
      <c r="I534" s="19"/>
      <c r="J534" s="19"/>
      <c r="K534" s="19"/>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row>
    <row r="535" spans="1:46" ht="16" x14ac:dyDescent="0.2">
      <c r="A535" s="19"/>
      <c r="B535" s="19"/>
      <c r="C535" s="19"/>
      <c r="D535" s="19"/>
      <c r="E535" s="19"/>
      <c r="F535" s="19"/>
      <c r="G535" s="19"/>
      <c r="H535" s="19"/>
      <c r="I535" s="19"/>
      <c r="J535" s="19"/>
      <c r="K535" s="19"/>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row>
    <row r="536" spans="1:46" ht="16" x14ac:dyDescent="0.2">
      <c r="A536" s="19"/>
      <c r="B536" s="19"/>
      <c r="C536" s="19"/>
      <c r="D536" s="19"/>
      <c r="E536" s="19"/>
      <c r="F536" s="19"/>
      <c r="G536" s="19"/>
      <c r="H536" s="19"/>
      <c r="I536" s="19"/>
      <c r="J536" s="19"/>
      <c r="K536" s="19"/>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row>
    <row r="537" spans="1:46" ht="16" x14ac:dyDescent="0.2">
      <c r="A537" s="19"/>
      <c r="B537" s="19"/>
      <c r="C537" s="19"/>
      <c r="D537" s="19"/>
      <c r="E537" s="19"/>
      <c r="F537" s="19"/>
      <c r="G537" s="19"/>
      <c r="H537" s="19"/>
      <c r="I537" s="19"/>
      <c r="J537" s="19"/>
      <c r="K537" s="19"/>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row>
    <row r="538" spans="1:46" ht="16" x14ac:dyDescent="0.2">
      <c r="A538" s="19"/>
      <c r="B538" s="19"/>
      <c r="C538" s="19"/>
      <c r="D538" s="19"/>
      <c r="E538" s="19"/>
      <c r="F538" s="19"/>
      <c r="G538" s="19"/>
      <c r="H538" s="19"/>
      <c r="I538" s="19"/>
      <c r="J538" s="19"/>
      <c r="K538" s="19"/>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row>
    <row r="539" spans="1:46" ht="16" x14ac:dyDescent="0.2">
      <c r="A539" s="19"/>
      <c r="B539" s="19"/>
      <c r="C539" s="19"/>
      <c r="D539" s="19"/>
      <c r="E539" s="19"/>
      <c r="F539" s="19"/>
      <c r="G539" s="19"/>
      <c r="H539" s="19"/>
      <c r="I539" s="19"/>
      <c r="J539" s="19"/>
      <c r="K539" s="19"/>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row>
    <row r="540" spans="1:46" ht="16" x14ac:dyDescent="0.2">
      <c r="A540" s="19"/>
      <c r="B540" s="19"/>
      <c r="C540" s="19"/>
      <c r="D540" s="19"/>
      <c r="E540" s="19"/>
      <c r="F540" s="19"/>
      <c r="G540" s="19"/>
      <c r="H540" s="19"/>
      <c r="I540" s="19"/>
      <c r="J540" s="19"/>
      <c r="K540" s="19"/>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row>
    <row r="541" spans="1:46" ht="16" x14ac:dyDescent="0.2">
      <c r="A541" s="19"/>
      <c r="B541" s="19"/>
      <c r="C541" s="19"/>
      <c r="D541" s="19"/>
      <c r="E541" s="19"/>
      <c r="F541" s="19"/>
      <c r="G541" s="19"/>
      <c r="H541" s="19"/>
      <c r="I541" s="19"/>
      <c r="J541" s="19"/>
      <c r="K541" s="19"/>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row>
    <row r="542" spans="1:46" ht="16" x14ac:dyDescent="0.2">
      <c r="A542" s="19"/>
      <c r="B542" s="19"/>
      <c r="C542" s="19"/>
      <c r="D542" s="19"/>
      <c r="E542" s="19"/>
      <c r="F542" s="19"/>
      <c r="G542" s="19"/>
      <c r="H542" s="19"/>
      <c r="I542" s="19"/>
      <c r="J542" s="19"/>
      <c r="K542" s="19"/>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row>
    <row r="543" spans="1:46" ht="16" x14ac:dyDescent="0.2">
      <c r="A543" s="19"/>
      <c r="B543" s="19"/>
      <c r="C543" s="19"/>
      <c r="D543" s="19"/>
      <c r="E543" s="19"/>
      <c r="F543" s="19"/>
      <c r="G543" s="19"/>
      <c r="H543" s="19"/>
      <c r="I543" s="19"/>
      <c r="J543" s="19"/>
      <c r="K543" s="19"/>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row>
    <row r="544" spans="1:46" ht="16" x14ac:dyDescent="0.2">
      <c r="A544" s="19"/>
      <c r="B544" s="19"/>
      <c r="C544" s="19"/>
      <c r="D544" s="19"/>
      <c r="E544" s="19"/>
      <c r="F544" s="19"/>
      <c r="G544" s="19"/>
      <c r="H544" s="19"/>
      <c r="I544" s="19"/>
      <c r="J544" s="19"/>
      <c r="K544" s="19"/>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row>
    <row r="545" spans="1:46" ht="16" x14ac:dyDescent="0.2">
      <c r="A545" s="19"/>
      <c r="B545" s="19"/>
      <c r="C545" s="19"/>
      <c r="D545" s="19"/>
      <c r="E545" s="19"/>
      <c r="F545" s="19"/>
      <c r="G545" s="19"/>
      <c r="H545" s="19"/>
      <c r="I545" s="19"/>
      <c r="J545" s="19"/>
      <c r="K545" s="19"/>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row>
    <row r="546" spans="1:46" ht="16" x14ac:dyDescent="0.2">
      <c r="A546" s="19"/>
      <c r="B546" s="19"/>
      <c r="C546" s="19"/>
      <c r="D546" s="19"/>
      <c r="E546" s="19"/>
      <c r="F546" s="19"/>
      <c r="G546" s="19"/>
      <c r="H546" s="19"/>
      <c r="I546" s="19"/>
      <c r="J546" s="19"/>
      <c r="K546" s="19"/>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row>
    <row r="547" spans="1:46" ht="16" x14ac:dyDescent="0.2">
      <c r="A547" s="19"/>
      <c r="B547" s="19"/>
      <c r="C547" s="19"/>
      <c r="D547" s="19"/>
      <c r="E547" s="19"/>
      <c r="F547" s="19"/>
      <c r="G547" s="19"/>
      <c r="H547" s="19"/>
      <c r="I547" s="19"/>
      <c r="J547" s="19"/>
      <c r="K547" s="19"/>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row>
    <row r="548" spans="1:46" ht="16" x14ac:dyDescent="0.2">
      <c r="A548" s="19"/>
      <c r="B548" s="19"/>
      <c r="C548" s="19"/>
      <c r="D548" s="19"/>
      <c r="E548" s="19"/>
      <c r="F548" s="19"/>
      <c r="G548" s="19"/>
      <c r="H548" s="19"/>
      <c r="I548" s="19"/>
      <c r="J548" s="19"/>
      <c r="K548" s="19"/>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row>
    <row r="549" spans="1:46" ht="16" x14ac:dyDescent="0.2">
      <c r="A549" s="19"/>
      <c r="B549" s="19"/>
      <c r="C549" s="19"/>
      <c r="D549" s="19"/>
      <c r="E549" s="19"/>
      <c r="F549" s="19"/>
      <c r="G549" s="19"/>
      <c r="H549" s="19"/>
      <c r="I549" s="19"/>
      <c r="J549" s="19"/>
      <c r="K549" s="19"/>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row>
    <row r="550" spans="1:46" ht="16" x14ac:dyDescent="0.2">
      <c r="A550" s="19"/>
      <c r="B550" s="19"/>
      <c r="C550" s="19"/>
      <c r="D550" s="19"/>
      <c r="E550" s="19"/>
      <c r="F550" s="19"/>
      <c r="G550" s="19"/>
      <c r="H550" s="19"/>
      <c r="I550" s="19"/>
      <c r="J550" s="19"/>
      <c r="K550" s="19"/>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row>
    <row r="551" spans="1:46" ht="16" x14ac:dyDescent="0.2">
      <c r="A551" s="19"/>
      <c r="B551" s="19"/>
      <c r="C551" s="19"/>
      <c r="D551" s="19"/>
      <c r="E551" s="19"/>
      <c r="F551" s="19"/>
      <c r="G551" s="19"/>
      <c r="H551" s="19"/>
      <c r="I551" s="19"/>
      <c r="J551" s="19"/>
      <c r="K551" s="19"/>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row>
    <row r="552" spans="1:46" ht="16" x14ac:dyDescent="0.2">
      <c r="A552" s="19"/>
      <c r="B552" s="19"/>
      <c r="C552" s="19"/>
      <c r="D552" s="19"/>
      <c r="E552" s="19"/>
      <c r="F552" s="19"/>
      <c r="G552" s="19"/>
      <c r="H552" s="19"/>
      <c r="I552" s="19"/>
      <c r="J552" s="19"/>
      <c r="K552" s="19"/>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row>
    <row r="553" spans="1:46" ht="16" x14ac:dyDescent="0.2">
      <c r="A553" s="19"/>
      <c r="B553" s="19"/>
      <c r="C553" s="19"/>
      <c r="D553" s="19"/>
      <c r="E553" s="19"/>
      <c r="F553" s="19"/>
      <c r="G553" s="19"/>
      <c r="H553" s="19"/>
      <c r="I553" s="19"/>
      <c r="J553" s="19"/>
      <c r="K553" s="19"/>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row>
    <row r="554" spans="1:46" ht="16" x14ac:dyDescent="0.2">
      <c r="A554" s="19"/>
      <c r="B554" s="19"/>
      <c r="C554" s="19"/>
      <c r="D554" s="19"/>
      <c r="E554" s="19"/>
      <c r="F554" s="19"/>
      <c r="G554" s="19"/>
      <c r="H554" s="19"/>
      <c r="I554" s="19"/>
      <c r="J554" s="19"/>
      <c r="K554" s="19"/>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row>
    <row r="555" spans="1:46" ht="16" x14ac:dyDescent="0.2">
      <c r="A555" s="19"/>
      <c r="B555" s="19"/>
      <c r="C555" s="19"/>
      <c r="D555" s="19"/>
      <c r="E555" s="19"/>
      <c r="F555" s="19"/>
      <c r="G555" s="19"/>
      <c r="H555" s="19"/>
      <c r="I555" s="19"/>
      <c r="J555" s="19"/>
      <c r="K555" s="19"/>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row>
    <row r="556" spans="1:46" ht="16" x14ac:dyDescent="0.2">
      <c r="A556" s="19"/>
      <c r="B556" s="19"/>
      <c r="C556" s="19"/>
      <c r="D556" s="19"/>
      <c r="E556" s="19"/>
      <c r="F556" s="19"/>
      <c r="G556" s="19"/>
      <c r="H556" s="19"/>
      <c r="I556" s="19"/>
      <c r="J556" s="19"/>
      <c r="K556" s="19"/>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row>
    <row r="557" spans="1:46" ht="16" x14ac:dyDescent="0.2">
      <c r="A557" s="19"/>
      <c r="B557" s="19"/>
      <c r="C557" s="19"/>
      <c r="D557" s="19"/>
      <c r="E557" s="19"/>
      <c r="F557" s="19"/>
      <c r="G557" s="19"/>
      <c r="H557" s="19"/>
      <c r="I557" s="19"/>
      <c r="J557" s="19"/>
      <c r="K557" s="19"/>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row>
    <row r="558" spans="1:46" ht="16" x14ac:dyDescent="0.2">
      <c r="A558" s="19"/>
      <c r="B558" s="19"/>
      <c r="C558" s="19"/>
      <c r="D558" s="19"/>
      <c r="E558" s="19"/>
      <c r="F558" s="19"/>
      <c r="G558" s="19"/>
      <c r="H558" s="19"/>
      <c r="I558" s="19"/>
      <c r="J558" s="19"/>
      <c r="K558" s="19"/>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row>
    <row r="559" spans="1:46" ht="16" x14ac:dyDescent="0.2">
      <c r="A559" s="19"/>
      <c r="B559" s="19"/>
      <c r="C559" s="19"/>
      <c r="D559" s="19"/>
      <c r="E559" s="19"/>
      <c r="F559" s="19"/>
      <c r="G559" s="19"/>
      <c r="H559" s="19"/>
      <c r="I559" s="19"/>
      <c r="J559" s="19"/>
      <c r="K559" s="19"/>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row>
    <row r="560" spans="1:46" ht="16" x14ac:dyDescent="0.2">
      <c r="A560" s="19"/>
      <c r="B560" s="19"/>
      <c r="C560" s="19"/>
      <c r="D560" s="19"/>
      <c r="E560" s="19"/>
      <c r="F560" s="19"/>
      <c r="G560" s="19"/>
      <c r="H560" s="19"/>
      <c r="I560" s="19"/>
      <c r="J560" s="19"/>
      <c r="K560" s="19"/>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row>
    <row r="561" spans="1:46" ht="16" x14ac:dyDescent="0.2">
      <c r="A561" s="19"/>
      <c r="B561" s="19"/>
      <c r="C561" s="19"/>
      <c r="D561" s="19"/>
      <c r="E561" s="19"/>
      <c r="F561" s="19"/>
      <c r="G561" s="19"/>
      <c r="H561" s="19"/>
      <c r="I561" s="19"/>
      <c r="J561" s="19"/>
      <c r="K561" s="19"/>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row>
    <row r="562" spans="1:46" ht="16" x14ac:dyDescent="0.2">
      <c r="A562" s="19"/>
      <c r="B562" s="19"/>
      <c r="C562" s="19"/>
      <c r="D562" s="19"/>
      <c r="E562" s="19"/>
      <c r="F562" s="19"/>
      <c r="G562" s="19"/>
      <c r="H562" s="19"/>
      <c r="I562" s="19"/>
      <c r="J562" s="19"/>
      <c r="K562" s="19"/>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row>
    <row r="563" spans="1:46" ht="16" x14ac:dyDescent="0.2">
      <c r="A563" s="19"/>
      <c r="B563" s="19"/>
      <c r="C563" s="19"/>
      <c r="D563" s="19"/>
      <c r="E563" s="19"/>
      <c r="F563" s="19"/>
      <c r="G563" s="19"/>
      <c r="H563" s="19"/>
      <c r="I563" s="19"/>
      <c r="J563" s="19"/>
      <c r="K563" s="19"/>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row>
    <row r="564" spans="1:46" ht="16" x14ac:dyDescent="0.2">
      <c r="A564" s="19"/>
      <c r="B564" s="19"/>
      <c r="C564" s="19"/>
      <c r="D564" s="19"/>
      <c r="E564" s="19"/>
      <c r="F564" s="19"/>
      <c r="G564" s="19"/>
      <c r="H564" s="19"/>
      <c r="I564" s="19"/>
      <c r="J564" s="19"/>
      <c r="K564" s="19"/>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row>
    <row r="565" spans="1:46" ht="16" x14ac:dyDescent="0.2">
      <c r="A565" s="19"/>
      <c r="B565" s="19"/>
      <c r="C565" s="19"/>
      <c r="D565" s="19"/>
      <c r="E565" s="19"/>
      <c r="F565" s="19"/>
      <c r="G565" s="19"/>
      <c r="H565" s="19"/>
      <c r="I565" s="19"/>
      <c r="J565" s="19"/>
      <c r="K565" s="19"/>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row>
    <row r="566" spans="1:46" ht="16" x14ac:dyDescent="0.2">
      <c r="A566" s="19"/>
      <c r="B566" s="19"/>
      <c r="C566" s="19"/>
      <c r="D566" s="19"/>
      <c r="E566" s="19"/>
      <c r="F566" s="19"/>
      <c r="G566" s="19"/>
      <c r="H566" s="19"/>
      <c r="I566" s="19"/>
      <c r="J566" s="19"/>
      <c r="K566" s="19"/>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row>
    <row r="567" spans="1:46" ht="16" x14ac:dyDescent="0.2">
      <c r="A567" s="19"/>
      <c r="B567" s="19"/>
      <c r="C567" s="19"/>
      <c r="D567" s="19"/>
      <c r="E567" s="19"/>
      <c r="F567" s="19"/>
      <c r="G567" s="19"/>
      <c r="H567" s="19"/>
      <c r="I567" s="19"/>
      <c r="J567" s="19"/>
      <c r="K567" s="19"/>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row>
    <row r="568" spans="1:46" ht="16" x14ac:dyDescent="0.2">
      <c r="A568" s="19"/>
      <c r="B568" s="19"/>
      <c r="C568" s="19"/>
      <c r="D568" s="19"/>
      <c r="E568" s="19"/>
      <c r="F568" s="19"/>
      <c r="G568" s="19"/>
      <c r="H568" s="19"/>
      <c r="I568" s="19"/>
      <c r="J568" s="19"/>
      <c r="K568" s="19"/>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row>
    <row r="569" spans="1:46" ht="16" x14ac:dyDescent="0.2">
      <c r="A569" s="19"/>
      <c r="B569" s="19"/>
      <c r="C569" s="19"/>
      <c r="D569" s="19"/>
      <c r="E569" s="19"/>
      <c r="F569" s="19"/>
      <c r="G569" s="19"/>
      <c r="H569" s="19"/>
      <c r="I569" s="19"/>
      <c r="J569" s="19"/>
      <c r="K569" s="19"/>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row>
    <row r="570" spans="1:46" ht="16" x14ac:dyDescent="0.2">
      <c r="A570" s="19"/>
      <c r="B570" s="19"/>
      <c r="C570" s="19"/>
      <c r="D570" s="19"/>
      <c r="E570" s="19"/>
      <c r="F570" s="19"/>
      <c r="G570" s="19"/>
      <c r="H570" s="19"/>
      <c r="I570" s="19"/>
      <c r="J570" s="19"/>
      <c r="K570" s="19"/>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row>
    <row r="571" spans="1:46" ht="16" x14ac:dyDescent="0.2">
      <c r="A571" s="19"/>
      <c r="B571" s="19"/>
      <c r="C571" s="19"/>
      <c r="D571" s="19"/>
      <c r="E571" s="19"/>
      <c r="F571" s="19"/>
      <c r="G571" s="19"/>
      <c r="H571" s="19"/>
      <c r="I571" s="19"/>
      <c r="J571" s="19"/>
      <c r="K571" s="19"/>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row>
    <row r="572" spans="1:46" ht="16" x14ac:dyDescent="0.2">
      <c r="A572" s="19"/>
      <c r="B572" s="19"/>
      <c r="C572" s="19"/>
      <c r="D572" s="19"/>
      <c r="E572" s="19"/>
      <c r="F572" s="19"/>
      <c r="G572" s="19"/>
      <c r="H572" s="19"/>
      <c r="I572" s="19"/>
      <c r="J572" s="19"/>
      <c r="K572" s="19"/>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row>
    <row r="573" spans="1:46" ht="16" x14ac:dyDescent="0.2">
      <c r="A573" s="19"/>
      <c r="B573" s="19"/>
      <c r="C573" s="19"/>
      <c r="D573" s="19"/>
      <c r="E573" s="19"/>
      <c r="F573" s="19"/>
      <c r="G573" s="19"/>
      <c r="H573" s="19"/>
      <c r="I573" s="19"/>
      <c r="J573" s="19"/>
      <c r="K573" s="19"/>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row>
    <row r="574" spans="1:46" ht="16" x14ac:dyDescent="0.2">
      <c r="A574" s="19"/>
      <c r="B574" s="19"/>
      <c r="C574" s="19"/>
      <c r="D574" s="19"/>
      <c r="E574" s="19"/>
      <c r="F574" s="19"/>
      <c r="G574" s="19"/>
      <c r="H574" s="19"/>
      <c r="I574" s="19"/>
      <c r="J574" s="19"/>
      <c r="K574" s="19"/>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row>
    <row r="575" spans="1:46" ht="16" x14ac:dyDescent="0.2">
      <c r="A575" s="19"/>
      <c r="B575" s="19"/>
      <c r="C575" s="19"/>
      <c r="D575" s="19"/>
      <c r="E575" s="19"/>
      <c r="F575" s="19"/>
      <c r="G575" s="19"/>
      <c r="H575" s="19"/>
      <c r="I575" s="19"/>
      <c r="J575" s="19"/>
      <c r="K575" s="19"/>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row>
    <row r="576" spans="1:46" ht="16" x14ac:dyDescent="0.2">
      <c r="A576" s="19"/>
      <c r="B576" s="19"/>
      <c r="C576" s="19"/>
      <c r="D576" s="19"/>
      <c r="E576" s="19"/>
      <c r="F576" s="19"/>
      <c r="G576" s="19"/>
      <c r="H576" s="19"/>
      <c r="I576" s="19"/>
      <c r="J576" s="19"/>
      <c r="K576" s="19"/>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row>
    <row r="577" spans="1:46" ht="16" x14ac:dyDescent="0.2">
      <c r="A577" s="19"/>
      <c r="B577" s="19"/>
      <c r="C577" s="19"/>
      <c r="D577" s="19"/>
      <c r="E577" s="19"/>
      <c r="F577" s="19"/>
      <c r="G577" s="19"/>
      <c r="H577" s="19"/>
      <c r="I577" s="19"/>
      <c r="J577" s="19"/>
      <c r="K577" s="19"/>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row>
    <row r="578" spans="1:46" ht="16" x14ac:dyDescent="0.2">
      <c r="A578" s="19"/>
      <c r="B578" s="19"/>
      <c r="C578" s="19"/>
      <c r="D578" s="19"/>
      <c r="E578" s="19"/>
      <c r="F578" s="19"/>
      <c r="G578" s="19"/>
      <c r="H578" s="19"/>
      <c r="I578" s="19"/>
      <c r="J578" s="19"/>
      <c r="K578" s="19"/>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row>
    <row r="579" spans="1:46" ht="16" x14ac:dyDescent="0.2">
      <c r="A579" s="19"/>
      <c r="B579" s="19"/>
      <c r="C579" s="19"/>
      <c r="D579" s="19"/>
      <c r="E579" s="19"/>
      <c r="F579" s="19"/>
      <c r="G579" s="19"/>
      <c r="H579" s="19"/>
      <c r="I579" s="19"/>
      <c r="J579" s="19"/>
      <c r="K579" s="19"/>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row>
    <row r="580" spans="1:46" ht="16" x14ac:dyDescent="0.2">
      <c r="A580" s="19"/>
      <c r="B580" s="19"/>
      <c r="C580" s="19"/>
      <c r="D580" s="19"/>
      <c r="E580" s="19"/>
      <c r="F580" s="19"/>
      <c r="G580" s="19"/>
      <c r="H580" s="19"/>
      <c r="I580" s="19"/>
      <c r="J580" s="19"/>
      <c r="K580" s="19"/>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row>
    <row r="581" spans="1:46" ht="16" x14ac:dyDescent="0.2">
      <c r="A581" s="19"/>
      <c r="B581" s="19"/>
      <c r="C581" s="19"/>
      <c r="D581" s="19"/>
      <c r="E581" s="19"/>
      <c r="F581" s="19"/>
      <c r="G581" s="19"/>
      <c r="H581" s="19"/>
      <c r="I581" s="19"/>
      <c r="J581" s="19"/>
      <c r="K581" s="19"/>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row>
    <row r="582" spans="1:46" ht="16" x14ac:dyDescent="0.2">
      <c r="A582" s="19"/>
      <c r="B582" s="19"/>
      <c r="C582" s="19"/>
      <c r="D582" s="19"/>
      <c r="E582" s="19"/>
      <c r="F582" s="19"/>
      <c r="G582" s="19"/>
      <c r="H582" s="19"/>
      <c r="I582" s="19"/>
      <c r="J582" s="19"/>
      <c r="K582" s="19"/>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row>
    <row r="583" spans="1:46" ht="16" x14ac:dyDescent="0.2">
      <c r="A583" s="19"/>
      <c r="B583" s="19"/>
      <c r="C583" s="19"/>
      <c r="D583" s="19"/>
      <c r="E583" s="19"/>
      <c r="F583" s="19"/>
      <c r="G583" s="19"/>
      <c r="H583" s="19"/>
      <c r="I583" s="19"/>
      <c r="J583" s="19"/>
      <c r="K583" s="19"/>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row>
    <row r="584" spans="1:46" ht="16" x14ac:dyDescent="0.2">
      <c r="A584" s="19"/>
      <c r="B584" s="19"/>
      <c r="C584" s="19"/>
      <c r="D584" s="19"/>
      <c r="E584" s="19"/>
      <c r="F584" s="19"/>
      <c r="G584" s="19"/>
      <c r="H584" s="19"/>
      <c r="I584" s="19"/>
      <c r="J584" s="19"/>
      <c r="K584" s="19"/>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row>
    <row r="585" spans="1:46" ht="16" x14ac:dyDescent="0.2">
      <c r="A585" s="19"/>
      <c r="B585" s="19"/>
      <c r="C585" s="19"/>
      <c r="D585" s="19"/>
      <c r="E585" s="19"/>
      <c r="F585" s="19"/>
      <c r="G585" s="19"/>
      <c r="H585" s="19"/>
      <c r="I585" s="19"/>
      <c r="J585" s="19"/>
      <c r="K585" s="19"/>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row>
    <row r="586" spans="1:46" ht="16" x14ac:dyDescent="0.2">
      <c r="A586" s="19"/>
      <c r="B586" s="19"/>
      <c r="C586" s="19"/>
      <c r="D586" s="19"/>
      <c r="E586" s="19"/>
      <c r="F586" s="19"/>
      <c r="G586" s="19"/>
      <c r="H586" s="19"/>
      <c r="I586" s="19"/>
      <c r="J586" s="19"/>
      <c r="K586" s="19"/>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row>
    <row r="587" spans="1:46" ht="16" x14ac:dyDescent="0.2">
      <c r="A587" s="19"/>
      <c r="B587" s="19"/>
      <c r="C587" s="19"/>
      <c r="D587" s="19"/>
      <c r="E587" s="19"/>
      <c r="F587" s="19"/>
      <c r="G587" s="19"/>
      <c r="H587" s="19"/>
      <c r="I587" s="19"/>
      <c r="J587" s="19"/>
      <c r="K587" s="19"/>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row>
    <row r="588" spans="1:46" ht="16" x14ac:dyDescent="0.2">
      <c r="A588" s="19"/>
      <c r="B588" s="19"/>
      <c r="C588" s="19"/>
      <c r="D588" s="19"/>
      <c r="E588" s="19"/>
      <c r="F588" s="19"/>
      <c r="G588" s="19"/>
      <c r="H588" s="19"/>
      <c r="I588" s="19"/>
      <c r="J588" s="19"/>
      <c r="K588" s="19"/>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row>
    <row r="589" spans="1:46" ht="16" x14ac:dyDescent="0.2">
      <c r="A589" s="19"/>
      <c r="B589" s="19"/>
      <c r="C589" s="19"/>
      <c r="D589" s="19"/>
      <c r="E589" s="19"/>
      <c r="F589" s="19"/>
      <c r="G589" s="19"/>
      <c r="H589" s="19"/>
      <c r="I589" s="19"/>
      <c r="J589" s="19"/>
      <c r="K589" s="19"/>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row>
    <row r="590" spans="1:46" ht="16" x14ac:dyDescent="0.2">
      <c r="A590" s="19"/>
      <c r="B590" s="19"/>
      <c r="C590" s="19"/>
      <c r="D590" s="19"/>
      <c r="E590" s="19"/>
      <c r="F590" s="19"/>
      <c r="G590" s="19"/>
      <c r="H590" s="19"/>
      <c r="I590" s="19"/>
      <c r="J590" s="19"/>
      <c r="K590" s="19"/>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row>
    <row r="591" spans="1:46" ht="16" x14ac:dyDescent="0.2">
      <c r="A591" s="19"/>
      <c r="B591" s="19"/>
      <c r="C591" s="19"/>
      <c r="D591" s="19"/>
      <c r="E591" s="19"/>
      <c r="F591" s="19"/>
      <c r="G591" s="19"/>
      <c r="H591" s="19"/>
      <c r="I591" s="19"/>
      <c r="J591" s="19"/>
      <c r="K591" s="19"/>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row>
    <row r="592" spans="1:46" ht="16" x14ac:dyDescent="0.2">
      <c r="A592" s="19"/>
      <c r="B592" s="19"/>
      <c r="C592" s="19"/>
      <c r="D592" s="19"/>
      <c r="E592" s="19"/>
      <c r="F592" s="19"/>
      <c r="G592" s="19"/>
      <c r="H592" s="19"/>
      <c r="I592" s="19"/>
      <c r="J592" s="19"/>
      <c r="K592" s="19"/>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row>
    <row r="593" spans="1:46" ht="16" x14ac:dyDescent="0.2">
      <c r="A593" s="19"/>
      <c r="B593" s="19"/>
      <c r="C593" s="19"/>
      <c r="D593" s="19"/>
      <c r="E593" s="19"/>
      <c r="F593" s="19"/>
      <c r="G593" s="19"/>
      <c r="H593" s="19"/>
      <c r="I593" s="19"/>
      <c r="J593" s="19"/>
      <c r="K593" s="19"/>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row>
    <row r="594" spans="1:46" ht="16" x14ac:dyDescent="0.2">
      <c r="A594" s="19"/>
      <c r="B594" s="19"/>
      <c r="C594" s="19"/>
      <c r="D594" s="19"/>
      <c r="E594" s="19"/>
      <c r="F594" s="19"/>
      <c r="G594" s="19"/>
      <c r="H594" s="19"/>
      <c r="I594" s="19"/>
      <c r="J594" s="19"/>
      <c r="K594" s="19"/>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row>
    <row r="595" spans="1:46" ht="16" x14ac:dyDescent="0.2">
      <c r="A595" s="19"/>
      <c r="B595" s="19"/>
      <c r="C595" s="19"/>
      <c r="D595" s="19"/>
      <c r="E595" s="19"/>
      <c r="F595" s="19"/>
      <c r="G595" s="19"/>
      <c r="H595" s="19"/>
      <c r="I595" s="19"/>
      <c r="J595" s="19"/>
      <c r="K595" s="19"/>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row>
    <row r="596" spans="1:46" ht="16" x14ac:dyDescent="0.2">
      <c r="A596" s="19"/>
      <c r="B596" s="19"/>
      <c r="C596" s="19"/>
      <c r="D596" s="19"/>
      <c r="E596" s="19"/>
      <c r="F596" s="19"/>
      <c r="G596" s="19"/>
      <c r="H596" s="19"/>
      <c r="I596" s="19"/>
      <c r="J596" s="19"/>
      <c r="K596" s="19"/>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row>
    <row r="597" spans="1:46" ht="16" x14ac:dyDescent="0.2">
      <c r="A597" s="19"/>
      <c r="B597" s="19"/>
      <c r="C597" s="19"/>
      <c r="D597" s="19"/>
      <c r="E597" s="19"/>
      <c r="F597" s="19"/>
      <c r="G597" s="19"/>
      <c r="H597" s="19"/>
      <c r="I597" s="19"/>
      <c r="J597" s="19"/>
      <c r="K597" s="19"/>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row>
    <row r="598" spans="1:46" ht="16" x14ac:dyDescent="0.2">
      <c r="A598" s="19"/>
      <c r="B598" s="19"/>
      <c r="C598" s="19"/>
      <c r="D598" s="19"/>
      <c r="E598" s="19"/>
      <c r="F598" s="19"/>
      <c r="G598" s="19"/>
      <c r="H598" s="19"/>
      <c r="I598" s="19"/>
      <c r="J598" s="19"/>
      <c r="K598" s="19"/>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row>
    <row r="599" spans="1:46" ht="16" x14ac:dyDescent="0.2">
      <c r="A599" s="19"/>
      <c r="B599" s="19"/>
      <c r="C599" s="19"/>
      <c r="D599" s="19"/>
      <c r="E599" s="19"/>
      <c r="F599" s="19"/>
      <c r="G599" s="19"/>
      <c r="H599" s="19"/>
      <c r="I599" s="19"/>
      <c r="J599" s="19"/>
      <c r="K599" s="19"/>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row>
    <row r="600" spans="1:46" ht="16" x14ac:dyDescent="0.2">
      <c r="A600" s="19"/>
      <c r="B600" s="19"/>
      <c r="C600" s="19"/>
      <c r="D600" s="19"/>
      <c r="E600" s="19"/>
      <c r="F600" s="19"/>
      <c r="G600" s="19"/>
      <c r="H600" s="19"/>
      <c r="I600" s="19"/>
      <c r="J600" s="19"/>
      <c r="K600" s="19"/>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row>
    <row r="601" spans="1:46" ht="16" x14ac:dyDescent="0.2">
      <c r="A601" s="19"/>
      <c r="B601" s="19"/>
      <c r="C601" s="19"/>
      <c r="D601" s="19"/>
      <c r="E601" s="19"/>
      <c r="F601" s="19"/>
      <c r="G601" s="19"/>
      <c r="H601" s="19"/>
      <c r="I601" s="19"/>
      <c r="J601" s="19"/>
      <c r="K601" s="19"/>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row>
    <row r="602" spans="1:46" ht="16" x14ac:dyDescent="0.2">
      <c r="A602" s="19"/>
      <c r="B602" s="19"/>
      <c r="C602" s="19"/>
      <c r="D602" s="19"/>
      <c r="E602" s="19"/>
      <c r="F602" s="19"/>
      <c r="G602" s="19"/>
      <c r="H602" s="19"/>
      <c r="I602" s="19"/>
      <c r="J602" s="19"/>
      <c r="K602" s="19"/>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row>
    <row r="603" spans="1:46" ht="16" x14ac:dyDescent="0.2">
      <c r="A603" s="19"/>
      <c r="B603" s="19"/>
      <c r="C603" s="19"/>
      <c r="D603" s="19"/>
      <c r="E603" s="19"/>
      <c r="F603" s="19"/>
      <c r="G603" s="19"/>
      <c r="H603" s="19"/>
      <c r="I603" s="19"/>
      <c r="J603" s="19"/>
      <c r="K603" s="19"/>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row>
    <row r="604" spans="1:46" ht="16" x14ac:dyDescent="0.2">
      <c r="A604" s="19"/>
      <c r="B604" s="19"/>
      <c r="C604" s="19"/>
      <c r="D604" s="19"/>
      <c r="E604" s="19"/>
      <c r="F604" s="19"/>
      <c r="G604" s="19"/>
      <c r="H604" s="19"/>
      <c r="I604" s="19"/>
      <c r="J604" s="19"/>
      <c r="K604" s="19"/>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row>
    <row r="605" spans="1:46" ht="16" x14ac:dyDescent="0.2">
      <c r="A605" s="19"/>
      <c r="B605" s="19"/>
      <c r="C605" s="19"/>
      <c r="D605" s="19"/>
      <c r="E605" s="19"/>
      <c r="F605" s="19"/>
      <c r="G605" s="19"/>
      <c r="H605" s="19"/>
      <c r="I605" s="19"/>
      <c r="J605" s="19"/>
      <c r="K605" s="19"/>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row>
    <row r="606" spans="1:46" ht="16" x14ac:dyDescent="0.2">
      <c r="A606" s="19"/>
      <c r="B606" s="19"/>
      <c r="C606" s="19"/>
      <c r="D606" s="19"/>
      <c r="E606" s="19"/>
      <c r="F606" s="19"/>
      <c r="G606" s="19"/>
      <c r="H606" s="19"/>
      <c r="I606" s="19"/>
      <c r="J606" s="19"/>
      <c r="K606" s="19"/>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row>
    <row r="607" spans="1:46" ht="16" x14ac:dyDescent="0.2">
      <c r="A607" s="19"/>
      <c r="B607" s="19"/>
      <c r="C607" s="19"/>
      <c r="D607" s="19"/>
      <c r="E607" s="19"/>
      <c r="F607" s="19"/>
      <c r="G607" s="19"/>
      <c r="H607" s="19"/>
      <c r="I607" s="19"/>
      <c r="J607" s="19"/>
      <c r="K607" s="19"/>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row>
    <row r="608" spans="1:46" ht="16" x14ac:dyDescent="0.2">
      <c r="A608" s="19"/>
      <c r="B608" s="19"/>
      <c r="C608" s="19"/>
      <c r="D608" s="19"/>
      <c r="E608" s="19"/>
      <c r="F608" s="19"/>
      <c r="G608" s="19"/>
      <c r="H608" s="19"/>
      <c r="I608" s="19"/>
      <c r="J608" s="19"/>
      <c r="K608" s="19"/>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row>
    <row r="609" spans="1:46" ht="16" x14ac:dyDescent="0.2">
      <c r="A609" s="19"/>
      <c r="B609" s="19"/>
      <c r="C609" s="19"/>
      <c r="D609" s="19"/>
      <c r="E609" s="19"/>
      <c r="F609" s="19"/>
      <c r="G609" s="19"/>
      <c r="H609" s="19"/>
      <c r="I609" s="19"/>
      <c r="J609" s="19"/>
      <c r="K609" s="19"/>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row>
    <row r="610" spans="1:46" ht="16" x14ac:dyDescent="0.2">
      <c r="A610" s="19"/>
      <c r="B610" s="19"/>
      <c r="C610" s="19"/>
      <c r="D610" s="19"/>
      <c r="E610" s="19"/>
      <c r="F610" s="19"/>
      <c r="G610" s="19"/>
      <c r="H610" s="19"/>
      <c r="I610" s="19"/>
      <c r="J610" s="19"/>
      <c r="K610" s="19"/>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row>
    <row r="611" spans="1:46" ht="16" x14ac:dyDescent="0.2">
      <c r="A611" s="19"/>
      <c r="B611" s="19"/>
      <c r="C611" s="19"/>
      <c r="D611" s="19"/>
      <c r="E611" s="19"/>
      <c r="F611" s="19"/>
      <c r="G611" s="19"/>
      <c r="H611" s="19"/>
      <c r="I611" s="19"/>
      <c r="J611" s="19"/>
      <c r="K611" s="19"/>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row>
    <row r="612" spans="1:46" ht="16" x14ac:dyDescent="0.2">
      <c r="A612" s="19"/>
      <c r="B612" s="19"/>
      <c r="C612" s="19"/>
      <c r="D612" s="19"/>
      <c r="E612" s="19"/>
      <c r="F612" s="19"/>
      <c r="G612" s="19"/>
      <c r="H612" s="19"/>
      <c r="I612" s="19"/>
      <c r="J612" s="19"/>
      <c r="K612" s="19"/>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row>
    <row r="613" spans="1:46" ht="16" x14ac:dyDescent="0.2">
      <c r="A613" s="19"/>
      <c r="B613" s="19"/>
      <c r="C613" s="19"/>
      <c r="D613" s="19"/>
      <c r="E613" s="19"/>
      <c r="F613" s="19"/>
      <c r="G613" s="19"/>
      <c r="H613" s="19"/>
      <c r="I613" s="19"/>
      <c r="J613" s="19"/>
      <c r="K613" s="19"/>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row>
    <row r="614" spans="1:46" ht="16" x14ac:dyDescent="0.2">
      <c r="A614" s="19"/>
      <c r="B614" s="19"/>
      <c r="C614" s="19"/>
      <c r="D614" s="19"/>
      <c r="E614" s="19"/>
      <c r="F614" s="19"/>
      <c r="G614" s="19"/>
      <c r="H614" s="19"/>
      <c r="I614" s="19"/>
      <c r="J614" s="19"/>
      <c r="K614" s="19"/>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row>
    <row r="615" spans="1:46" ht="16" x14ac:dyDescent="0.2">
      <c r="A615" s="19"/>
      <c r="B615" s="19"/>
      <c r="C615" s="19"/>
      <c r="D615" s="19"/>
      <c r="E615" s="19"/>
      <c r="F615" s="19"/>
      <c r="G615" s="19"/>
      <c r="H615" s="19"/>
      <c r="I615" s="19"/>
      <c r="J615" s="19"/>
      <c r="K615" s="19"/>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row>
    <row r="616" spans="1:46" ht="16" x14ac:dyDescent="0.2">
      <c r="A616" s="19"/>
      <c r="B616" s="19"/>
      <c r="C616" s="19"/>
      <c r="D616" s="19"/>
      <c r="E616" s="19"/>
      <c r="F616" s="19"/>
      <c r="G616" s="19"/>
      <c r="H616" s="19"/>
      <c r="I616" s="19"/>
      <c r="J616" s="19"/>
      <c r="K616" s="19"/>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row>
    <row r="617" spans="1:46" ht="16" x14ac:dyDescent="0.2">
      <c r="A617" s="19"/>
      <c r="B617" s="19"/>
      <c r="C617" s="19"/>
      <c r="D617" s="19"/>
      <c r="E617" s="19"/>
      <c r="F617" s="19"/>
      <c r="G617" s="19"/>
      <c r="H617" s="19"/>
      <c r="I617" s="19"/>
      <c r="J617" s="19"/>
      <c r="K617" s="19"/>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row>
    <row r="618" spans="1:46" ht="16" x14ac:dyDescent="0.2">
      <c r="A618" s="19"/>
      <c r="B618" s="19"/>
      <c r="C618" s="19"/>
      <c r="D618" s="19"/>
      <c r="E618" s="19"/>
      <c r="F618" s="19"/>
      <c r="G618" s="19"/>
      <c r="H618" s="19"/>
      <c r="I618" s="19"/>
      <c r="J618" s="19"/>
      <c r="K618" s="19"/>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row>
    <row r="619" spans="1:46" ht="16" x14ac:dyDescent="0.2">
      <c r="A619" s="19"/>
      <c r="B619" s="19"/>
      <c r="C619" s="19"/>
      <c r="D619" s="19"/>
      <c r="E619" s="19"/>
      <c r="F619" s="19"/>
      <c r="G619" s="19"/>
      <c r="H619" s="19"/>
      <c r="I619" s="19"/>
      <c r="J619" s="19"/>
      <c r="K619" s="19"/>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row>
    <row r="620" spans="1:46" ht="16" x14ac:dyDescent="0.2">
      <c r="A620" s="19"/>
      <c r="B620" s="19"/>
      <c r="C620" s="19"/>
      <c r="D620" s="19"/>
      <c r="E620" s="19"/>
      <c r="F620" s="19"/>
      <c r="G620" s="19"/>
      <c r="H620" s="19"/>
      <c r="I620" s="19"/>
      <c r="J620" s="19"/>
      <c r="K620" s="19"/>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row>
    <row r="621" spans="1:46" ht="16" x14ac:dyDescent="0.2">
      <c r="A621" s="19"/>
      <c r="B621" s="19"/>
      <c r="C621" s="19"/>
      <c r="D621" s="19"/>
      <c r="E621" s="19"/>
      <c r="F621" s="19"/>
      <c r="G621" s="19"/>
      <c r="H621" s="19"/>
      <c r="I621" s="19"/>
      <c r="J621" s="19"/>
      <c r="K621" s="19"/>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row>
    <row r="622" spans="1:46" ht="16" x14ac:dyDescent="0.2">
      <c r="A622" s="19"/>
      <c r="B622" s="19"/>
      <c r="C622" s="19"/>
      <c r="D622" s="19"/>
      <c r="E622" s="19"/>
      <c r="F622" s="19"/>
      <c r="G622" s="19"/>
      <c r="H622" s="19"/>
      <c r="I622" s="19"/>
      <c r="J622" s="19"/>
      <c r="K622" s="19"/>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row>
    <row r="623" spans="1:46" ht="16" x14ac:dyDescent="0.2">
      <c r="A623" s="19"/>
      <c r="B623" s="19"/>
      <c r="C623" s="19"/>
      <c r="D623" s="19"/>
      <c r="E623" s="19"/>
      <c r="F623" s="19"/>
      <c r="G623" s="19"/>
      <c r="H623" s="19"/>
      <c r="I623" s="19"/>
      <c r="J623" s="19"/>
      <c r="K623" s="19"/>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row>
    <row r="624" spans="1:46" ht="16" x14ac:dyDescent="0.2">
      <c r="A624" s="19"/>
      <c r="B624" s="19"/>
      <c r="C624" s="19"/>
      <c r="D624" s="19"/>
      <c r="E624" s="19"/>
      <c r="F624" s="19"/>
      <c r="G624" s="19"/>
      <c r="H624" s="19"/>
      <c r="I624" s="19"/>
      <c r="J624" s="19"/>
      <c r="K624" s="19"/>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row>
    <row r="625" spans="1:46" ht="16" x14ac:dyDescent="0.2">
      <c r="A625" s="19"/>
      <c r="B625" s="19"/>
      <c r="C625" s="19"/>
      <c r="D625" s="19"/>
      <c r="E625" s="19"/>
      <c r="F625" s="19"/>
      <c r="G625" s="19"/>
      <c r="H625" s="19"/>
      <c r="I625" s="19"/>
      <c r="J625" s="19"/>
      <c r="K625" s="19"/>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row>
    <row r="626" spans="1:46" ht="16" x14ac:dyDescent="0.2">
      <c r="A626" s="19"/>
      <c r="B626" s="19"/>
      <c r="C626" s="19"/>
      <c r="D626" s="19"/>
      <c r="E626" s="19"/>
      <c r="F626" s="19"/>
      <c r="G626" s="19"/>
      <c r="H626" s="19"/>
      <c r="I626" s="19"/>
      <c r="J626" s="19"/>
      <c r="K626" s="19"/>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row>
    <row r="627" spans="1:46" ht="16" x14ac:dyDescent="0.2">
      <c r="A627" s="19"/>
      <c r="B627" s="19"/>
      <c r="C627" s="19"/>
      <c r="D627" s="19"/>
      <c r="E627" s="19"/>
      <c r="F627" s="19"/>
      <c r="G627" s="19"/>
      <c r="H627" s="19"/>
      <c r="I627" s="19"/>
      <c r="J627" s="19"/>
      <c r="K627" s="19"/>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row>
    <row r="628" spans="1:46" ht="16" x14ac:dyDescent="0.2">
      <c r="A628" s="19"/>
      <c r="B628" s="19"/>
      <c r="C628" s="19"/>
      <c r="D628" s="19"/>
      <c r="E628" s="19"/>
      <c r="F628" s="19"/>
      <c r="G628" s="19"/>
      <c r="H628" s="19"/>
      <c r="I628" s="19"/>
      <c r="J628" s="19"/>
      <c r="K628" s="19"/>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row>
    <row r="629" spans="1:46" ht="16" x14ac:dyDescent="0.2">
      <c r="A629" s="19"/>
      <c r="B629" s="19"/>
      <c r="C629" s="19"/>
      <c r="D629" s="19"/>
      <c r="E629" s="19"/>
      <c r="F629" s="19"/>
      <c r="G629" s="19"/>
      <c r="H629" s="19"/>
      <c r="I629" s="19"/>
      <c r="J629" s="19"/>
      <c r="K629" s="19"/>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row>
    <row r="630" spans="1:4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row>
    <row r="631" spans="1:4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row>
    <row r="632" spans="1:4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row>
    <row r="633" spans="1:4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row>
    <row r="634" spans="1:4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row>
    <row r="635" spans="1:4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row>
    <row r="636" spans="1:4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row>
    <row r="637" spans="1:4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row>
    <row r="638" spans="1:4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row>
    <row r="639" spans="1:4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row>
    <row r="640" spans="1:4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row>
    <row r="641" spans="1:4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row>
    <row r="642" spans="1:4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row>
    <row r="643" spans="1:4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row>
    <row r="644" spans="1:4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row>
    <row r="645" spans="1:4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row>
    <row r="646" spans="1:4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row>
    <row r="647" spans="1:4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row>
    <row r="648" spans="1:4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row>
    <row r="649" spans="1:4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row>
    <row r="650" spans="1:4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row>
    <row r="651" spans="1:4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row>
    <row r="652" spans="1:4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row>
    <row r="653" spans="1:4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row>
    <row r="654" spans="1:4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row>
    <row r="655" spans="1:4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row>
    <row r="656" spans="1:4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row>
    <row r="657" spans="1:4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row>
    <row r="658" spans="1:4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row>
    <row r="659" spans="1:4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row>
    <row r="660" spans="1:4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row>
    <row r="661" spans="1:4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row>
    <row r="662" spans="1:4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row>
    <row r="663" spans="1:4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row>
    <row r="664" spans="1:4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row>
    <row r="665" spans="1:4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row>
    <row r="666" spans="1:4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row>
    <row r="667" spans="1:4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row>
    <row r="668" spans="1:4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row>
    <row r="669" spans="1:4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row>
    <row r="670" spans="1:4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row>
    <row r="671" spans="1:4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row>
    <row r="672" spans="1:4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row>
    <row r="673" spans="1:4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row>
    <row r="674" spans="1:4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row>
    <row r="675" spans="1:4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row>
    <row r="676" spans="1:4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row>
    <row r="677" spans="1:4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row>
    <row r="678" spans="1:4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row>
    <row r="679" spans="1:4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row>
    <row r="680" spans="1:4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row>
    <row r="681" spans="1:4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row>
    <row r="682" spans="1:4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row>
    <row r="683" spans="1:4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row>
    <row r="684" spans="1:4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row>
    <row r="685" spans="1:4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row>
    <row r="686" spans="1:4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row>
    <row r="687" spans="1:4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row>
    <row r="688" spans="1:4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row>
    <row r="689" spans="1:4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row>
    <row r="690" spans="1:4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row>
    <row r="691" spans="1:4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row>
    <row r="692" spans="1:4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row>
    <row r="693" spans="1:4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row>
    <row r="694" spans="1:4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row>
    <row r="695" spans="1:4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row>
    <row r="696" spans="1:4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row>
    <row r="697" spans="1:4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row>
    <row r="698" spans="1:4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row>
    <row r="699" spans="1:4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row>
    <row r="700" spans="1:4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row>
    <row r="701" spans="1:4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row>
    <row r="702" spans="1:4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row>
    <row r="703" spans="1:4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row>
    <row r="704" spans="1:4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row>
    <row r="705" spans="1:4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row>
    <row r="706" spans="1:4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row>
    <row r="707" spans="1:4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row>
    <row r="708" spans="1:4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row>
    <row r="709" spans="1:4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row>
    <row r="710" spans="1:4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row>
    <row r="711" spans="1:4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row>
    <row r="712" spans="1:4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row>
    <row r="713" spans="1:4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row>
    <row r="714" spans="1:4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row>
    <row r="715" spans="1:4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row>
    <row r="716" spans="1:4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row>
    <row r="717" spans="1:4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row>
    <row r="718" spans="1:4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row>
    <row r="719" spans="1:4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row>
    <row r="720" spans="1:4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row>
    <row r="721" spans="1:4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row>
    <row r="722" spans="1:4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row>
    <row r="723" spans="1:4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row>
    <row r="724" spans="1:4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row>
    <row r="725" spans="1:4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row>
    <row r="726" spans="1:4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row>
    <row r="727" spans="1:4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row>
    <row r="728" spans="1:4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row>
    <row r="729" spans="1:4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row>
    <row r="730" spans="1:4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row>
    <row r="731" spans="1:4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row>
    <row r="732" spans="1:4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row>
    <row r="733" spans="1:4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row>
    <row r="734" spans="1:4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row>
    <row r="735" spans="1:4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row>
    <row r="736" spans="1:4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row>
    <row r="737" spans="1:4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row>
    <row r="738" spans="1:4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row>
    <row r="739" spans="1:4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row>
    <row r="740" spans="1:4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row>
    <row r="741" spans="1:4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row>
    <row r="742" spans="1:4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row>
    <row r="743" spans="1:4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row>
    <row r="744" spans="1:4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row>
    <row r="745" spans="1:4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row>
    <row r="746" spans="1:4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row>
    <row r="747" spans="1:4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row>
    <row r="748" spans="1:4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row>
    <row r="749" spans="1:4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row>
    <row r="750" spans="1:4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row>
    <row r="751" spans="1:4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row>
    <row r="752" spans="1:4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row>
    <row r="753" spans="1:4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row>
    <row r="754" spans="1:4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row>
    <row r="755" spans="1:4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row>
    <row r="756" spans="1:4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row>
    <row r="757" spans="1:4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row>
    <row r="758" spans="1:4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row>
    <row r="759" spans="1:4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row>
    <row r="760" spans="1:4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row>
    <row r="761" spans="1:4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row>
    <row r="762" spans="1:4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row>
    <row r="763" spans="1:4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row>
    <row r="764" spans="1:4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row>
    <row r="765" spans="1:4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row>
    <row r="766" spans="1:4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row>
    <row r="767" spans="1:4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row>
    <row r="768" spans="1:4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row>
    <row r="769" spans="1:4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row>
    <row r="770" spans="1:4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row>
    <row r="771" spans="1:4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row>
    <row r="772" spans="1:4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row>
    <row r="773" spans="1:4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row>
    <row r="774" spans="1:4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row>
    <row r="775" spans="1:4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row>
    <row r="776" spans="1:4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row>
    <row r="777" spans="1:4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row>
    <row r="778" spans="1:4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row>
    <row r="779" spans="1:4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row>
    <row r="780" spans="1:4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row>
    <row r="781" spans="1:4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row>
    <row r="782" spans="1:4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row>
    <row r="783" spans="1:4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row>
    <row r="784" spans="1:4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row>
    <row r="785" spans="1:4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row>
    <row r="786" spans="1:4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row>
    <row r="787" spans="1:4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row>
    <row r="788" spans="1:4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row>
    <row r="789" spans="1:4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row>
    <row r="790" spans="1:4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row>
    <row r="791" spans="1:4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row>
    <row r="792" spans="1:4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row>
    <row r="793" spans="1:4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row>
    <row r="794" spans="1:4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row>
    <row r="795" spans="1:4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row>
    <row r="796" spans="1:4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row>
    <row r="797" spans="1:4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row>
    <row r="798" spans="1:4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row>
    <row r="799" spans="1:4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row>
    <row r="800" spans="1:4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row>
    <row r="801" spans="1:4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row>
    <row r="802" spans="1:4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row>
    <row r="803" spans="1:4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row>
    <row r="804" spans="1:4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row>
    <row r="805" spans="1:4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row>
    <row r="806" spans="1:4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row>
    <row r="807" spans="1:4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row>
    <row r="808" spans="1:4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row>
    <row r="809" spans="1:4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row>
    <row r="810" spans="1:4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row>
    <row r="811" spans="1:4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row>
    <row r="812" spans="1:4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row>
    <row r="813" spans="1:4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row>
    <row r="814" spans="1:4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row>
    <row r="815" spans="1:4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row>
    <row r="816" spans="1:4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row>
    <row r="817" spans="1:4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row>
    <row r="818" spans="1:4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row>
    <row r="819" spans="1:4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row>
    <row r="820" spans="1:4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row>
    <row r="821" spans="1:4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row>
    <row r="822" spans="1:4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row>
    <row r="823" spans="1:4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row>
    <row r="824" spans="1:4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row>
    <row r="825" spans="1:4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row>
    <row r="826" spans="1:4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row>
    <row r="827" spans="1:4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row>
    <row r="828" spans="1:4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row>
    <row r="829" spans="1:4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row>
    <row r="830" spans="1:4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row>
    <row r="831" spans="1:4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row>
    <row r="832" spans="1:4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row>
    <row r="833" spans="1:22"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row>
    <row r="834" spans="1:22"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row>
    <row r="835" spans="1:22"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row>
    <row r="836" spans="1:22"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row>
    <row r="837" spans="1:22"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row>
    <row r="838" spans="1:22"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row>
    <row r="839" spans="1:22"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row>
    <row r="840" spans="1:22"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row>
    <row r="841" spans="1:22"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row>
    <row r="842" spans="1:22"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row>
    <row r="843" spans="1:22"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row>
    <row r="844" spans="1:22"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row>
    <row r="845" spans="1:22"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row>
    <row r="846" spans="1:22"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row>
    <row r="847" spans="1:22"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row>
    <row r="848" spans="1:22"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row>
    <row r="849" spans="1:22"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row>
    <row r="850" spans="1:22"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row>
    <row r="851" spans="1:22"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row>
    <row r="852" spans="1:22"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row>
    <row r="853" spans="1:22"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row>
    <row r="854" spans="1:22"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row>
    <row r="855" spans="1:22"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row>
    <row r="856" spans="1:22"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row>
    <row r="857" spans="1:22"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row>
    <row r="858" spans="1:22"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row>
    <row r="859" spans="1:22"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row>
    <row r="860" spans="1:22"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row>
    <row r="861" spans="1:22"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row>
    <row r="862" spans="1:22"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row>
    <row r="863" spans="1:22"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row>
    <row r="864" spans="1:22"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row>
    <row r="865" spans="1:22"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row>
    <row r="866" spans="1:22"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row>
    <row r="867" spans="1:22"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row>
    <row r="868" spans="1:22"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row>
    <row r="869" spans="1:22"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row>
    <row r="870" spans="1:22"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row>
    <row r="871" spans="1:22"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row>
    <row r="872" spans="1:22"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row>
    <row r="873" spans="1:22"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row>
    <row r="874" spans="1:22"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row>
    <row r="875" spans="1:22"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row>
    <row r="876" spans="1:22"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row>
    <row r="877" spans="1:22"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row>
    <row r="878" spans="1:22"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row>
    <row r="879" spans="1:22"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row>
    <row r="880" spans="1:22"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row>
    <row r="881" spans="1:22"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row>
    <row r="882" spans="1:22"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row>
    <row r="883" spans="1:22"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row>
    <row r="884" spans="1:22"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row>
    <row r="885" spans="1:22"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row>
    <row r="886" spans="1:22"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row>
    <row r="887" spans="1:22"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row>
    <row r="888" spans="1:22"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row>
    <row r="889" spans="1:22"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row>
    <row r="890" spans="1:22"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row>
    <row r="891" spans="1:22"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row>
    <row r="892" spans="1:22"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row>
    <row r="893" spans="1:22"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row>
    <row r="894" spans="1:22"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row>
    <row r="895" spans="1:22"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row>
    <row r="896" spans="1:22"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row>
    <row r="897" spans="1:22"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row>
    <row r="898" spans="1:22"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row>
    <row r="899" spans="1:22"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row>
    <row r="900" spans="1:22"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row>
    <row r="901" spans="1:22"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row>
    <row r="902" spans="1:22"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row>
    <row r="903" spans="1:22"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row>
    <row r="904" spans="1:22"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row>
    <row r="905" spans="1:22"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row>
    <row r="906" spans="1:22"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row>
    <row r="907" spans="1:22"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row>
    <row r="908" spans="1:22"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row>
    <row r="909" spans="1:22"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row>
    <row r="910" spans="1:22"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row>
    <row r="911" spans="1:22"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row>
    <row r="912" spans="1:22"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row>
    <row r="913" spans="1:22"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row>
    <row r="914" spans="1:22"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row>
    <row r="915" spans="1:22"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row>
    <row r="916" spans="1:22"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row>
    <row r="917" spans="1:22"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row>
    <row r="918" spans="1:22"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row>
    <row r="919" spans="1:22"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row>
    <row r="920" spans="1:22"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row>
    <row r="921" spans="1:22"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row>
    <row r="922" spans="1:22"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row>
    <row r="923" spans="1:22"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row>
    <row r="924" spans="1:22"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row>
    <row r="925" spans="1:22"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row>
    <row r="926" spans="1:22"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row>
    <row r="927" spans="1:22"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row>
    <row r="928" spans="1:22"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row>
    <row r="929" spans="1:22"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row>
    <row r="930" spans="1:22"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row>
    <row r="931" spans="1:22"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row>
    <row r="932" spans="1:22"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row>
    <row r="933" spans="1:22"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row>
    <row r="934" spans="1:22"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row>
    <row r="935" spans="1:22"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row>
    <row r="936" spans="1:22"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row>
    <row r="937" spans="1:22"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row>
    <row r="938" spans="1:22"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row>
    <row r="939" spans="1:22"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row>
    <row r="940" spans="1:22"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row>
    <row r="941" spans="1:22"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row>
    <row r="942" spans="1:22"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row>
    <row r="943" spans="1:22"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row>
    <row r="944" spans="1:22"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row>
    <row r="945" spans="1:22"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row>
    <row r="946" spans="1:22"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row>
    <row r="947" spans="1:22"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row>
    <row r="948" spans="1:22"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row>
    <row r="949" spans="1:22"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row>
    <row r="950" spans="1:22"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row>
    <row r="951" spans="1:22"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row>
    <row r="952" spans="1:22"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row>
    <row r="953" spans="1:22"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row>
    <row r="954" spans="1:22"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row>
    <row r="955" spans="1:22"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row>
    <row r="956" spans="1:22"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row>
    <row r="957" spans="1:22"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row>
    <row r="958" spans="1:22"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row>
    <row r="959" spans="1:22"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row>
    <row r="960" spans="1:22"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row>
    <row r="961" spans="1:22"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row>
    <row r="962" spans="1:22"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row>
    <row r="963" spans="1:22"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row>
    <row r="964" spans="1:22"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row>
    <row r="965" spans="1:22"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row>
    <row r="966" spans="1:22"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row>
    <row r="967" spans="1:22"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row>
    <row r="968" spans="1:22"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row>
    <row r="969" spans="1:22"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row>
    <row r="970" spans="1:22"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row>
    <row r="971" spans="1:22"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row>
    <row r="972" spans="1:22"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row>
    <row r="973" spans="1:22"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row>
    <row r="974" spans="1:22"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row>
    <row r="975" spans="1:22"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row>
    <row r="976" spans="1:22"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row>
    <row r="977" spans="1:22"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row>
  </sheetData>
  <sheetProtection sheet="1" objects="1" scenarios="1" formatColumns="0" formatRows="0"/>
  <dataConsolidate/>
  <mergeCells count="25">
    <mergeCell ref="B294:G294"/>
    <mergeCell ref="B181:G181"/>
    <mergeCell ref="B255:G255"/>
    <mergeCell ref="B131:G131"/>
    <mergeCell ref="B155:G155"/>
    <mergeCell ref="B13:G13"/>
    <mergeCell ref="B15:G15"/>
    <mergeCell ref="B17:G17"/>
    <mergeCell ref="B19:G19"/>
    <mergeCell ref="B11:G11"/>
    <mergeCell ref="B1:G1"/>
    <mergeCell ref="B2:G2"/>
    <mergeCell ref="B5:G5"/>
    <mergeCell ref="B7:G7"/>
    <mergeCell ref="B9:G9"/>
    <mergeCell ref="F113:J113"/>
    <mergeCell ref="B55:G55"/>
    <mergeCell ref="B57:G57"/>
    <mergeCell ref="B59:G59"/>
    <mergeCell ref="B61:G61"/>
    <mergeCell ref="B97:G97"/>
    <mergeCell ref="B99:G99"/>
    <mergeCell ref="B101:G101"/>
    <mergeCell ref="B103:G103"/>
    <mergeCell ref="B105:G105"/>
  </mergeCells>
  <dataValidations count="21">
    <dataValidation type="list" allowBlank="1" showInputMessage="1" showErrorMessage="1" error="Strenghts can only be a 3 or 4" sqref="F28:F37">
      <formula1>"3,4"</formula1>
    </dataValidation>
    <dataValidation type="list" allowBlank="1" showInputMessage="1" showErrorMessage="1" error="Weaknesses can only be a 1 or 2_x000a_" sqref="F40:F49">
      <formula1>"1,2"</formula1>
    </dataValidation>
    <dataValidation type="whole" operator="lessThanOrEqual" allowBlank="1" showInputMessage="1" showErrorMessage="1" sqref="D51 D93">
      <formula1>1</formula1>
    </dataValidation>
    <dataValidation type="list" allowBlank="1" showInputMessage="1" showErrorMessage="1" error="Opportunities can only be a 1,2,3, or 4_x000a_" sqref="F70:F79">
      <formula1>"1,2,3,4"</formula1>
    </dataValidation>
    <dataValidation type="list" allowBlank="1" showInputMessage="1" showErrorMessage="1" error="Threats can only be a 1,2,3 or 4_x000a__x000a_" sqref="F82:F91">
      <formula1>"1,2,3,4"</formula1>
    </dataValidation>
    <dataValidation type="list" allowBlank="1" showInputMessage="1" showErrorMessage="1" error="You may only enter 1,2,3 or 4_x000a_" sqref="F114:F125 H114:H125 J114:J125">
      <formula1>"1,2,3,4"</formula1>
    </dataValidation>
    <dataValidation type="decimal" allowBlank="1" showInputMessage="1" showErrorMessage="1" error="Weights must be between 0.01 and 1.00" sqref="D114:D125 D82:D91 D70:D79 D28:D37 D40:D49">
      <formula1>0.01</formula1>
      <formula2>1</formula2>
    </dataValidation>
    <dataValidation type="decimal" allowBlank="1" showInputMessage="1" showErrorMessage="1" error="Values cannot be greater than 1.0. Check your numbers in Column D and F." sqref="J153:J157">
      <formula1>0</formula1>
      <formula2>1</formula2>
    </dataValidation>
    <dataValidation type="decimal" allowBlank="1" showInputMessage="1" showErrorMessage="1" error="Industry Growth Rate is limited to 0.25 to -0.25 in tihs Matrix. " sqref="H153:H157">
      <formula1>-0.25</formula1>
      <formula2>0.25</formula2>
    </dataValidation>
    <dataValidation type="decimal" allowBlank="1" showInputMessage="1" showErrorMessage="1" error="Industry Division Market Growth Rate Is Limited to 0.25 to -0.25" sqref="H145:H149">
      <formula1>-0.25</formula1>
      <formula2>0.25</formula2>
    </dataValidation>
    <dataValidation type="decimal" allowBlank="1" showInputMessage="1" showErrorMessage="1" error="Estimated Values Must Be Between 1 and 4" sqref="D172:D176 F172:F176">
      <formula1>1</formula1>
      <formula2>4</formula2>
    </dataValidation>
    <dataValidation type="list" allowBlank="1" showInputMessage="1" showErrorMessage="1" error="You may only enter whole numbers -7 to -1" prompt="Negative 7 is worst to Negative 1 is best" sqref="D217:D221 D224:D228">
      <formula1>"-1,-2,-3,-4,-5,-6,-7"</formula1>
    </dataValidation>
    <dataValidation type="list" allowBlank="1" showInputMessage="1" showErrorMessage="1" error="You may only enter whole numbers 1-7" prompt="Positive 1 Worst to Positive 7 Best" sqref="D201:D205 D208:D212">
      <formula1>"1,2,3,4,5,6,7"</formula1>
    </dataValidation>
    <dataValidation type="list" allowBlank="1" showInputMessage="1" showErrorMessage="1" error="Numbers must be between 1 and 7" prompt="Positive 1 Worst to Positive 7 Best" sqref="D236 D245:D246">
      <formula1>"1,2,3,4,5,6,7"</formula1>
    </dataValidation>
    <dataValidation type="list" allowBlank="1" showInputMessage="1" showErrorMessage="1" error="Numbers must be between -1 and -7" prompt="Negative 7 Worst to Negative 1 Best" sqref="D237:D238 D247:D248">
      <formula1>"-7,-6,-5,-4,-3,-2,-1"</formula1>
    </dataValidation>
    <dataValidation type="decimal" allowBlank="1" showInputMessage="1" showErrorMessage="1" error="Numbers can only be between 1 and 9 Check Step 3 for details_x000a_" sqref="E281:E290">
      <formula1>1</formula1>
      <formula2>9</formula2>
    </dataValidation>
    <dataValidation type="list" allowBlank="1" showInputMessage="1" showErrorMessage="1" sqref="D357:D366 F357:F366 F343:F352 D330:D339 F330:F339 D343:D352 D371:D380 D412 F371:F380 F412">
      <formula1>"0,1,2,3,4"</formula1>
    </dataValidation>
    <dataValidation type="list" allowBlank="1" showInputMessage="1" showErrorMessage="1" error="Numbers must be between 1 and 7" prompt="Positive 1 Worst to Positive 7 Best_x000a_" sqref="D235">
      <formula1>"1,2,3,4,5,6,7"</formula1>
    </dataValidation>
    <dataValidation type="list" allowBlank="1" showInputMessage="1" showErrorMessage="1" error="Numbers can only be between 1 and 9 Check Step 3 for details_x000a_" prompt="Positive 1 Weakest to Positive 9 Strongest_x000a_" sqref="D281:D290">
      <formula1>"1,2,3,4,5,6,7,8,9"</formula1>
    </dataValidation>
    <dataValidation type="list" allowBlank="1" showInputMessage="1" showErrorMessage="1" error="Numbers can only be between 1 and 9 Check Step 3 for details_x000a_" prompt="Positive 1 Worst to Positive 9 Best" sqref="F281:F290">
      <formula1>"1,2,3,4,5,6,7,8,9"</formula1>
    </dataValidation>
    <dataValidation type="list" allowBlank="1" showInputMessage="1" showErrorMessage="1" error="Values Must be between 1 and 9" prompt="Positive 1 Worst to Positive 9 Best" sqref="D302:D307 F302:F307">
      <formula1>"1,2,3,4,5,6,7,8,9"</formula1>
    </dataValidation>
  </dataValidations>
  <pageMargins left="0.7" right="0.7" top="0.75" bottom="0.75" header="0.3" footer="0.3"/>
  <pageSetup orientation="portrait"/>
  <ignoredErrors>
    <ignoredError sqref="B356 A357:A366" unlockedFormula="1"/>
    <ignoredError sqref="A319:A321"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O36"/>
  <sheetViews>
    <sheetView showGridLines="0" topLeftCell="A6" zoomScale="90" zoomScaleNormal="90" zoomScalePageLayoutView="90" workbookViewId="0">
      <selection activeCell="S18" sqref="S18"/>
    </sheetView>
  </sheetViews>
  <sheetFormatPr baseColWidth="10" defaultColWidth="8.83203125" defaultRowHeight="15" x14ac:dyDescent="0.2"/>
  <cols>
    <col min="1" max="1" width="8.83203125" style="20"/>
    <col min="2" max="2" width="8.6640625" style="20" bestFit="1" customWidth="1"/>
    <col min="3" max="16384" width="8.83203125" style="20"/>
  </cols>
  <sheetData>
    <row r="1" spans="1:15" ht="16" thickBot="1" x14ac:dyDescent="0.25"/>
    <row r="2" spans="1:15" ht="17" thickBot="1" x14ac:dyDescent="0.25">
      <c r="B2" s="31" t="s">
        <v>131</v>
      </c>
    </row>
    <row r="5" spans="1:15" ht="16" x14ac:dyDescent="0.2">
      <c r="A5" s="233">
        <v>1</v>
      </c>
      <c r="B5" s="728" t="s">
        <v>268</v>
      </c>
      <c r="C5" s="728"/>
      <c r="D5" s="728"/>
      <c r="E5" s="728"/>
      <c r="F5" s="728"/>
      <c r="G5" s="728"/>
      <c r="H5" s="728"/>
      <c r="I5" s="728"/>
      <c r="J5" s="728"/>
    </row>
    <row r="6" spans="1:15" ht="16" x14ac:dyDescent="0.2">
      <c r="A6" s="234"/>
      <c r="B6" s="233"/>
      <c r="C6" s="233"/>
      <c r="D6" s="233"/>
      <c r="E6" s="233"/>
      <c r="F6" s="233"/>
      <c r="G6" s="233"/>
      <c r="H6" s="233"/>
      <c r="I6" s="233"/>
      <c r="J6" s="233"/>
    </row>
    <row r="7" spans="1:15" ht="16" x14ac:dyDescent="0.2">
      <c r="A7" s="234">
        <v>2</v>
      </c>
      <c r="B7" s="729" t="s">
        <v>52</v>
      </c>
      <c r="C7" s="729"/>
      <c r="D7" s="729"/>
      <c r="E7" s="729"/>
      <c r="F7" s="729"/>
      <c r="G7" s="729"/>
      <c r="H7" s="729"/>
      <c r="I7" s="729"/>
      <c r="J7" s="729"/>
    </row>
    <row r="8" spans="1:15" ht="16" x14ac:dyDescent="0.2">
      <c r="A8" s="234"/>
      <c r="B8" s="233"/>
      <c r="C8" s="233"/>
      <c r="D8" s="233"/>
      <c r="E8" s="233"/>
      <c r="F8" s="233"/>
      <c r="G8" s="233"/>
      <c r="H8" s="233"/>
      <c r="I8" s="233"/>
      <c r="J8" s="233"/>
    </row>
    <row r="9" spans="1:15" ht="51" customHeight="1" x14ac:dyDescent="0.2">
      <c r="A9" s="234">
        <v>3</v>
      </c>
      <c r="B9" s="730" t="s">
        <v>156</v>
      </c>
      <c r="C9" s="730"/>
      <c r="D9" s="730"/>
      <c r="E9" s="730"/>
      <c r="F9" s="730"/>
      <c r="G9" s="730"/>
      <c r="H9" s="730"/>
      <c r="I9" s="730"/>
      <c r="J9" s="730"/>
    </row>
    <row r="10" spans="1:15" x14ac:dyDescent="0.2">
      <c r="A10" s="70"/>
      <c r="B10" s="70"/>
      <c r="C10" s="70"/>
      <c r="D10" s="70"/>
      <c r="E10" s="70"/>
      <c r="F10" s="70"/>
      <c r="G10" s="70"/>
      <c r="H10" s="70"/>
      <c r="I10" s="70"/>
      <c r="J10" s="70"/>
      <c r="K10" s="70"/>
      <c r="L10" s="70"/>
      <c r="M10" s="70"/>
      <c r="N10" s="70"/>
      <c r="O10" s="70"/>
    </row>
    <row r="11" spans="1:15" x14ac:dyDescent="0.2">
      <c r="A11" s="70"/>
      <c r="B11" s="70"/>
      <c r="C11" s="70"/>
      <c r="D11" s="70"/>
      <c r="E11" s="70"/>
      <c r="F11" s="70"/>
      <c r="G11" s="70"/>
      <c r="H11" s="70"/>
      <c r="I11" s="70"/>
      <c r="J11" s="70"/>
      <c r="K11" s="70"/>
      <c r="L11" s="70"/>
      <c r="M11" s="70"/>
      <c r="N11" s="70"/>
      <c r="O11" s="70"/>
    </row>
    <row r="12" spans="1:15" x14ac:dyDescent="0.2">
      <c r="A12" s="70"/>
      <c r="B12" s="70"/>
      <c r="C12" s="70"/>
      <c r="D12" s="70"/>
      <c r="E12" s="70"/>
      <c r="F12" s="746"/>
      <c r="G12" s="746"/>
      <c r="H12" s="746"/>
      <c r="I12" s="746"/>
      <c r="J12" s="70"/>
      <c r="K12" s="70"/>
      <c r="L12" s="70"/>
      <c r="M12" s="70"/>
      <c r="N12" s="70"/>
      <c r="O12" s="70"/>
    </row>
    <row r="13" spans="1:15" x14ac:dyDescent="0.2">
      <c r="A13" s="70"/>
      <c r="B13" s="70"/>
      <c r="C13" s="70"/>
      <c r="D13" s="70"/>
      <c r="E13" s="70"/>
      <c r="F13" s="70"/>
      <c r="G13" s="70"/>
      <c r="H13" s="70"/>
      <c r="I13" s="70"/>
      <c r="J13" s="70"/>
      <c r="K13" s="70"/>
      <c r="L13" s="70"/>
      <c r="M13" s="70"/>
      <c r="N13" s="70"/>
      <c r="O13" s="70"/>
    </row>
    <row r="14" spans="1:15" x14ac:dyDescent="0.2">
      <c r="A14" s="70"/>
      <c r="B14" s="70"/>
      <c r="C14" s="70"/>
      <c r="D14" s="70"/>
      <c r="E14" s="70"/>
      <c r="F14" s="70"/>
      <c r="G14" s="70"/>
      <c r="H14" s="70"/>
      <c r="I14" s="70"/>
      <c r="J14" s="70"/>
      <c r="K14" s="70"/>
      <c r="L14" s="70"/>
      <c r="M14" s="70"/>
      <c r="N14" s="70"/>
      <c r="O14" s="70"/>
    </row>
    <row r="15" spans="1:15" x14ac:dyDescent="0.2">
      <c r="A15" s="70"/>
      <c r="B15" s="70"/>
      <c r="C15" s="70"/>
      <c r="D15" s="70"/>
      <c r="E15" s="70"/>
      <c r="F15" s="70"/>
      <c r="G15" s="70"/>
      <c r="H15" s="70"/>
      <c r="I15" s="70"/>
      <c r="J15" s="70"/>
      <c r="K15" s="70"/>
      <c r="L15" s="70"/>
      <c r="M15" s="70"/>
      <c r="N15" s="70"/>
      <c r="O15" s="70"/>
    </row>
    <row r="16" spans="1:15" x14ac:dyDescent="0.2">
      <c r="A16" s="70"/>
      <c r="B16" s="70"/>
      <c r="C16" s="70"/>
      <c r="D16" s="70"/>
      <c r="E16" s="70"/>
      <c r="F16" s="70"/>
      <c r="G16" s="70"/>
      <c r="H16" s="70"/>
      <c r="I16" s="70"/>
      <c r="J16" s="70"/>
      <c r="K16" s="70"/>
      <c r="L16" s="70"/>
      <c r="M16" s="70"/>
      <c r="N16" s="70"/>
      <c r="O16" s="70"/>
    </row>
    <row r="17" spans="1:15" x14ac:dyDescent="0.2">
      <c r="A17" s="70"/>
      <c r="B17" s="70"/>
      <c r="C17" s="70"/>
      <c r="D17" s="70"/>
      <c r="E17" s="70"/>
      <c r="F17" s="70"/>
      <c r="G17" s="70"/>
      <c r="H17" s="70"/>
      <c r="I17" s="70"/>
      <c r="J17" s="70"/>
      <c r="K17" s="70"/>
      <c r="L17" s="70"/>
      <c r="M17" s="70"/>
      <c r="N17" s="70"/>
      <c r="O17" s="70"/>
    </row>
    <row r="18" spans="1:15" x14ac:dyDescent="0.2">
      <c r="A18" s="70"/>
      <c r="B18" s="70"/>
      <c r="C18" s="70"/>
      <c r="D18" s="70"/>
      <c r="E18" s="70"/>
      <c r="F18" s="70"/>
      <c r="G18" s="70"/>
      <c r="H18" s="70"/>
      <c r="I18" s="70"/>
      <c r="J18" s="70"/>
      <c r="K18" s="70"/>
      <c r="L18" s="70"/>
      <c r="M18" s="70"/>
      <c r="N18" s="70"/>
      <c r="O18" s="70"/>
    </row>
    <row r="19" spans="1:15" x14ac:dyDescent="0.2">
      <c r="A19" s="70"/>
      <c r="B19" s="70"/>
      <c r="C19" s="70"/>
      <c r="D19" s="70"/>
      <c r="E19" s="70"/>
      <c r="F19" s="70"/>
      <c r="G19" s="70"/>
      <c r="H19" s="70"/>
      <c r="I19" s="70"/>
      <c r="J19" s="70"/>
      <c r="K19" s="70"/>
      <c r="L19" s="70"/>
      <c r="M19" s="70"/>
      <c r="N19" s="70"/>
      <c r="O19" s="70"/>
    </row>
    <row r="20" spans="1:15" x14ac:dyDescent="0.2">
      <c r="A20" s="70"/>
      <c r="B20" s="70"/>
      <c r="C20" s="70"/>
      <c r="D20" s="70"/>
      <c r="E20" s="70"/>
      <c r="F20" s="70"/>
      <c r="G20" s="70"/>
      <c r="H20" s="70"/>
      <c r="I20" s="70"/>
      <c r="J20" s="70"/>
      <c r="K20" s="70"/>
      <c r="L20" s="70"/>
      <c r="M20" s="70"/>
      <c r="N20" s="70"/>
      <c r="O20" s="70"/>
    </row>
    <row r="21" spans="1:15" x14ac:dyDescent="0.2">
      <c r="A21" s="70"/>
      <c r="B21" s="70"/>
      <c r="C21" s="70"/>
      <c r="D21" s="70"/>
      <c r="E21" s="70"/>
      <c r="F21" s="70"/>
      <c r="G21" s="70"/>
      <c r="H21" s="70"/>
      <c r="I21" s="70"/>
      <c r="J21" s="70"/>
      <c r="K21" s="70"/>
      <c r="L21" s="235"/>
      <c r="M21" s="235"/>
      <c r="N21" s="235"/>
      <c r="O21" s="70"/>
    </row>
    <row r="22" spans="1:15" x14ac:dyDescent="0.2">
      <c r="A22" s="70"/>
      <c r="B22" s="70"/>
      <c r="C22" s="70"/>
      <c r="D22" s="70"/>
      <c r="E22" s="70"/>
      <c r="F22" s="70"/>
      <c r="G22" s="70"/>
      <c r="H22" s="70"/>
      <c r="I22" s="70"/>
      <c r="J22" s="70"/>
      <c r="K22" s="70"/>
      <c r="L22" s="235"/>
      <c r="M22" s="235"/>
      <c r="N22" s="235"/>
      <c r="O22" s="70"/>
    </row>
    <row r="23" spans="1:15" x14ac:dyDescent="0.2">
      <c r="A23" s="70"/>
      <c r="B23" s="70"/>
      <c r="C23" s="70"/>
      <c r="D23" s="70"/>
      <c r="E23" s="70"/>
      <c r="F23" s="70"/>
      <c r="G23" s="70"/>
      <c r="H23" s="70"/>
      <c r="I23" s="70"/>
      <c r="J23" s="70"/>
      <c r="K23" s="70"/>
      <c r="L23" s="235"/>
      <c r="M23" s="235"/>
      <c r="N23" s="235"/>
      <c r="O23" s="70"/>
    </row>
    <row r="24" spans="1:15" x14ac:dyDescent="0.2">
      <c r="A24" s="70"/>
      <c r="B24" s="70"/>
      <c r="C24" s="70"/>
      <c r="D24" s="70"/>
      <c r="E24" s="70"/>
      <c r="F24" s="70"/>
      <c r="G24" s="70"/>
      <c r="H24" s="70"/>
      <c r="I24" s="70"/>
      <c r="J24" s="70"/>
      <c r="K24" s="70"/>
      <c r="L24" s="70"/>
      <c r="M24" s="70"/>
      <c r="N24" s="70"/>
      <c r="O24" s="70"/>
    </row>
    <row r="25" spans="1:15" x14ac:dyDescent="0.2">
      <c r="A25" s="70"/>
      <c r="B25" s="70"/>
      <c r="C25" s="70"/>
      <c r="D25" s="70"/>
      <c r="E25" s="70"/>
      <c r="F25" s="70"/>
      <c r="G25" s="70"/>
      <c r="H25" s="70"/>
      <c r="I25" s="70"/>
      <c r="J25" s="70"/>
      <c r="K25" s="70"/>
      <c r="L25" s="70"/>
      <c r="M25" s="70"/>
      <c r="N25" s="70"/>
      <c r="O25" s="70"/>
    </row>
    <row r="26" spans="1:15" x14ac:dyDescent="0.2">
      <c r="A26" s="70"/>
      <c r="B26" s="70"/>
      <c r="C26" s="70"/>
      <c r="D26" s="70"/>
      <c r="E26" s="70"/>
      <c r="F26" s="70"/>
      <c r="G26" s="70"/>
      <c r="H26" s="70"/>
      <c r="I26" s="70"/>
      <c r="J26" s="70"/>
      <c r="K26" s="70"/>
      <c r="L26" s="70"/>
      <c r="M26" s="70"/>
      <c r="N26" s="70"/>
      <c r="O26" s="70"/>
    </row>
    <row r="27" spans="1:15" x14ac:dyDescent="0.2">
      <c r="A27" s="70"/>
      <c r="B27" s="70"/>
      <c r="C27" s="70"/>
      <c r="D27" s="70"/>
      <c r="E27" s="70"/>
      <c r="F27" s="70"/>
      <c r="G27" s="70"/>
      <c r="H27" s="70"/>
      <c r="I27" s="70"/>
      <c r="J27" s="70"/>
      <c r="K27" s="70"/>
      <c r="L27" s="70"/>
      <c r="M27" s="70"/>
      <c r="N27" s="70"/>
      <c r="O27" s="70"/>
    </row>
    <row r="28" spans="1:15" x14ac:dyDescent="0.2">
      <c r="A28" s="70"/>
      <c r="B28" s="70"/>
      <c r="C28" s="70"/>
      <c r="D28" s="70"/>
      <c r="E28" s="70"/>
      <c r="F28" s="70"/>
      <c r="G28" s="70"/>
      <c r="H28" s="70"/>
      <c r="I28" s="70"/>
      <c r="J28" s="70"/>
      <c r="K28" s="70"/>
      <c r="L28" s="70"/>
      <c r="M28" s="70"/>
      <c r="N28" s="70"/>
      <c r="O28" s="70"/>
    </row>
    <row r="29" spans="1:15" x14ac:dyDescent="0.2">
      <c r="A29" s="70"/>
      <c r="B29" s="70"/>
      <c r="C29" s="70"/>
      <c r="D29" s="70"/>
      <c r="E29" s="70"/>
      <c r="F29" s="70"/>
      <c r="G29" s="70"/>
      <c r="H29" s="70"/>
      <c r="I29" s="70"/>
      <c r="J29" s="70"/>
      <c r="K29" s="70"/>
      <c r="L29" s="70"/>
      <c r="M29" s="70"/>
      <c r="N29" s="70"/>
      <c r="O29" s="70"/>
    </row>
    <row r="30" spans="1:15" x14ac:dyDescent="0.2">
      <c r="A30" s="70"/>
      <c r="B30" s="70"/>
      <c r="C30" s="70"/>
      <c r="D30" s="70"/>
      <c r="E30" s="70"/>
      <c r="F30" s="70"/>
      <c r="G30" s="70"/>
      <c r="H30" s="70"/>
      <c r="I30" s="70"/>
      <c r="J30" s="70"/>
      <c r="K30" s="70"/>
      <c r="L30" s="70"/>
      <c r="M30" s="70"/>
      <c r="N30" s="70"/>
      <c r="O30" s="70"/>
    </row>
    <row r="31" spans="1:15" x14ac:dyDescent="0.2">
      <c r="A31" s="70"/>
      <c r="B31" s="70"/>
      <c r="C31" s="70"/>
      <c r="D31" s="70"/>
      <c r="E31" s="70"/>
      <c r="F31" s="70"/>
      <c r="G31" s="70"/>
      <c r="H31" s="70"/>
      <c r="I31" s="70"/>
      <c r="J31" s="70"/>
      <c r="K31" s="70"/>
      <c r="L31" s="70"/>
      <c r="M31" s="70"/>
      <c r="N31" s="70"/>
      <c r="O31" s="70"/>
    </row>
    <row r="32" spans="1:15" x14ac:dyDescent="0.2">
      <c r="A32" s="70"/>
      <c r="B32" s="70"/>
      <c r="C32" s="70"/>
      <c r="D32" s="70"/>
      <c r="E32" s="70"/>
      <c r="F32" s="70"/>
      <c r="G32" s="70"/>
      <c r="H32" s="70"/>
      <c r="I32" s="70"/>
      <c r="J32" s="70"/>
      <c r="K32" s="70"/>
      <c r="L32" s="70"/>
      <c r="M32" s="70"/>
      <c r="N32" s="70"/>
      <c r="O32" s="70"/>
    </row>
    <row r="33" spans="1:15" x14ac:dyDescent="0.2">
      <c r="A33" s="70"/>
      <c r="B33" s="70"/>
      <c r="C33" s="70"/>
      <c r="D33" s="70"/>
      <c r="E33" s="70"/>
      <c r="F33" s="726"/>
      <c r="G33" s="726"/>
      <c r="H33" s="726"/>
      <c r="I33" s="726"/>
      <c r="J33" s="70"/>
      <c r="K33" s="70"/>
      <c r="L33" s="70"/>
      <c r="M33" s="70"/>
      <c r="N33" s="70"/>
      <c r="O33" s="70"/>
    </row>
    <row r="34" spans="1:15" x14ac:dyDescent="0.2">
      <c r="A34" s="70"/>
      <c r="B34" s="70"/>
      <c r="C34" s="70"/>
      <c r="D34" s="70"/>
      <c r="E34" s="70"/>
      <c r="F34" s="70"/>
      <c r="G34" s="70"/>
      <c r="H34" s="70"/>
      <c r="I34" s="70"/>
      <c r="J34" s="70"/>
      <c r="K34" s="70"/>
      <c r="L34" s="70"/>
      <c r="M34" s="70"/>
      <c r="N34" s="70"/>
      <c r="O34" s="70"/>
    </row>
    <row r="35" spans="1:15" x14ac:dyDescent="0.2">
      <c r="A35" s="70"/>
      <c r="B35" s="70"/>
      <c r="C35" s="70"/>
      <c r="D35" s="70"/>
      <c r="E35" s="70"/>
      <c r="F35" s="70"/>
      <c r="G35" s="70"/>
      <c r="H35" s="70"/>
      <c r="I35" s="70"/>
      <c r="J35" s="70"/>
      <c r="K35" s="70"/>
      <c r="L35" s="70"/>
      <c r="M35" s="70"/>
      <c r="N35" s="70"/>
      <c r="O35" s="70"/>
    </row>
    <row r="36" spans="1:15" x14ac:dyDescent="0.2">
      <c r="A36" s="70"/>
      <c r="B36" s="70"/>
      <c r="C36" s="70"/>
      <c r="D36" s="70"/>
      <c r="E36" s="70"/>
      <c r="F36" s="70"/>
      <c r="G36" s="70"/>
      <c r="H36" s="70"/>
      <c r="I36" s="70"/>
      <c r="J36" s="70"/>
      <c r="K36" s="70"/>
      <c r="L36" s="70"/>
      <c r="M36" s="70"/>
      <c r="N36" s="70"/>
      <c r="O36" s="70"/>
    </row>
  </sheetData>
  <sheetProtection sheet="1" objects="1" scenarios="1" formatColumns="0" formatRows="0"/>
  <mergeCells count="5">
    <mergeCell ref="B5:J5"/>
    <mergeCell ref="B7:J7"/>
    <mergeCell ref="B9:J9"/>
    <mergeCell ref="F12:I12"/>
    <mergeCell ref="F33: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6"/>
  <sheetViews>
    <sheetView showGridLines="0" workbookViewId="0">
      <selection activeCell="C19" sqref="C19:K19"/>
    </sheetView>
  </sheetViews>
  <sheetFormatPr baseColWidth="10" defaultColWidth="8.83203125" defaultRowHeight="15" x14ac:dyDescent="0.2"/>
  <cols>
    <col min="1" max="1" width="14.6640625" customWidth="1"/>
    <col min="2" max="2" width="3.6640625" customWidth="1"/>
    <col min="10" max="10" width="21.5" customWidth="1"/>
    <col min="11" max="11" width="24.5" customWidth="1"/>
  </cols>
  <sheetData>
    <row r="1" spans="1:11" ht="16" thickBot="1" x14ac:dyDescent="0.25"/>
    <row r="2" spans="1:11" ht="17" thickBot="1" x14ac:dyDescent="0.25">
      <c r="A2" s="3" t="s">
        <v>113</v>
      </c>
    </row>
    <row r="3" spans="1:11" ht="16" thickBot="1" x14ac:dyDescent="0.25"/>
    <row r="4" spans="1:11" ht="16" x14ac:dyDescent="0.2">
      <c r="B4" s="749" t="s">
        <v>115</v>
      </c>
      <c r="C4" s="750"/>
      <c r="D4" s="750"/>
      <c r="E4" s="750"/>
      <c r="F4" s="750"/>
      <c r="G4" s="750"/>
      <c r="H4" s="750"/>
      <c r="I4" s="750"/>
      <c r="J4" s="750"/>
      <c r="K4" s="751"/>
    </row>
    <row r="5" spans="1:11" ht="18.75" customHeight="1" x14ac:dyDescent="0.2">
      <c r="B5" s="8">
        <v>1</v>
      </c>
      <c r="C5" s="752" t="s">
        <v>422</v>
      </c>
      <c r="D5" s="752"/>
      <c r="E5" s="752"/>
      <c r="F5" s="752"/>
      <c r="G5" s="752"/>
      <c r="H5" s="752"/>
      <c r="I5" s="752"/>
      <c r="J5" s="752"/>
      <c r="K5" s="753"/>
    </row>
    <row r="6" spans="1:11" ht="15.75" customHeight="1" x14ac:dyDescent="0.2">
      <c r="B6" s="9">
        <v>2</v>
      </c>
      <c r="C6" s="747" t="s">
        <v>411</v>
      </c>
      <c r="D6" s="747"/>
      <c r="E6" s="747"/>
      <c r="F6" s="747"/>
      <c r="G6" s="747"/>
      <c r="H6" s="747"/>
      <c r="I6" s="747"/>
      <c r="J6" s="747"/>
      <c r="K6" s="748"/>
    </row>
    <row r="7" spans="1:11" ht="16" x14ac:dyDescent="0.2">
      <c r="B7" s="9">
        <v>3</v>
      </c>
      <c r="C7" s="747" t="s">
        <v>413</v>
      </c>
      <c r="D7" s="747"/>
      <c r="E7" s="747"/>
      <c r="F7" s="747"/>
      <c r="G7" s="747"/>
      <c r="H7" s="747"/>
      <c r="I7" s="747"/>
      <c r="J7" s="747"/>
      <c r="K7" s="748"/>
    </row>
    <row r="8" spans="1:11" ht="16.5" customHeight="1" thickBot="1" x14ac:dyDescent="0.25">
      <c r="B8" s="10">
        <v>4</v>
      </c>
      <c r="C8" s="754" t="s">
        <v>425</v>
      </c>
      <c r="D8" s="754"/>
      <c r="E8" s="754"/>
      <c r="F8" s="754"/>
      <c r="G8" s="754"/>
      <c r="H8" s="754"/>
      <c r="I8" s="754"/>
      <c r="J8" s="754"/>
      <c r="K8" s="755"/>
    </row>
    <row r="9" spans="1:11" ht="17" thickBot="1" x14ac:dyDescent="0.25">
      <c r="B9" s="7"/>
      <c r="C9" s="7"/>
      <c r="D9" s="7"/>
      <c r="E9" s="7"/>
      <c r="F9" s="7"/>
      <c r="G9" s="7"/>
      <c r="H9" s="7"/>
      <c r="I9" s="7"/>
      <c r="J9" s="7"/>
      <c r="K9" s="7"/>
    </row>
    <row r="10" spans="1:11" ht="17" thickBot="1" x14ac:dyDescent="0.25">
      <c r="B10" s="756" t="s">
        <v>116</v>
      </c>
      <c r="C10" s="757"/>
      <c r="D10" s="757"/>
      <c r="E10" s="757"/>
      <c r="F10" s="757"/>
      <c r="G10" s="757"/>
      <c r="H10" s="757"/>
      <c r="I10" s="757"/>
      <c r="J10" s="757"/>
      <c r="K10" s="758"/>
    </row>
    <row r="11" spans="1:11" ht="16" x14ac:dyDescent="0.2">
      <c r="B11" s="9">
        <v>1</v>
      </c>
      <c r="C11" s="747" t="s">
        <v>412</v>
      </c>
      <c r="D11" s="747"/>
      <c r="E11" s="747"/>
      <c r="F11" s="747"/>
      <c r="G11" s="747"/>
      <c r="H11" s="747"/>
      <c r="I11" s="747"/>
      <c r="J11" s="747"/>
      <c r="K11" s="748"/>
    </row>
    <row r="12" spans="1:11" ht="16" x14ac:dyDescent="0.2">
      <c r="B12" s="9">
        <v>2</v>
      </c>
      <c r="C12" s="747" t="s">
        <v>415</v>
      </c>
      <c r="D12" s="747"/>
      <c r="E12" s="747"/>
      <c r="F12" s="747"/>
      <c r="G12" s="747"/>
      <c r="H12" s="747"/>
      <c r="I12" s="747"/>
      <c r="J12" s="747"/>
      <c r="K12" s="748"/>
    </row>
    <row r="13" spans="1:11" ht="16" x14ac:dyDescent="0.2">
      <c r="B13" s="9">
        <v>3</v>
      </c>
      <c r="C13" s="747" t="s">
        <v>432</v>
      </c>
      <c r="D13" s="747"/>
      <c r="E13" s="747"/>
      <c r="F13" s="747"/>
      <c r="G13" s="747"/>
      <c r="H13" s="747"/>
      <c r="I13" s="747"/>
      <c r="J13" s="747"/>
      <c r="K13" s="748"/>
    </row>
    <row r="14" spans="1:11" ht="16.5" customHeight="1" thickBot="1" x14ac:dyDescent="0.25">
      <c r="B14" s="10">
        <v>4</v>
      </c>
      <c r="C14" s="754" t="s">
        <v>416</v>
      </c>
      <c r="D14" s="754"/>
      <c r="E14" s="754"/>
      <c r="F14" s="754"/>
      <c r="G14" s="754"/>
      <c r="H14" s="754"/>
      <c r="I14" s="754"/>
      <c r="J14" s="754"/>
      <c r="K14" s="755"/>
    </row>
    <row r="15" spans="1:11" ht="17" thickBot="1" x14ac:dyDescent="0.25">
      <c r="B15" s="7"/>
      <c r="C15" s="7"/>
      <c r="D15" s="7"/>
      <c r="E15" s="7"/>
      <c r="F15" s="7"/>
      <c r="G15" s="7"/>
      <c r="H15" s="7"/>
      <c r="I15" s="7"/>
      <c r="J15" s="7"/>
      <c r="K15" s="7"/>
    </row>
    <row r="16" spans="1:11" ht="17" thickBot="1" x14ac:dyDescent="0.25">
      <c r="B16" s="756" t="s">
        <v>117</v>
      </c>
      <c r="C16" s="757"/>
      <c r="D16" s="757"/>
      <c r="E16" s="757"/>
      <c r="F16" s="757"/>
      <c r="G16" s="757"/>
      <c r="H16" s="757"/>
      <c r="I16" s="757"/>
      <c r="J16" s="757"/>
      <c r="K16" s="758"/>
    </row>
    <row r="17" spans="2:11" ht="15.75" customHeight="1" x14ac:dyDescent="0.2">
      <c r="B17" s="9">
        <v>1</v>
      </c>
      <c r="C17" s="747" t="s">
        <v>414</v>
      </c>
      <c r="D17" s="747"/>
      <c r="E17" s="747"/>
      <c r="F17" s="747"/>
      <c r="G17" s="747"/>
      <c r="H17" s="747"/>
      <c r="I17" s="747"/>
      <c r="J17" s="747"/>
      <c r="K17" s="748"/>
    </row>
    <row r="18" spans="2:11" ht="16" x14ac:dyDescent="0.2">
      <c r="B18" s="9">
        <v>2</v>
      </c>
      <c r="C18" s="747" t="s">
        <v>431</v>
      </c>
      <c r="D18" s="747"/>
      <c r="E18" s="747"/>
      <c r="F18" s="747"/>
      <c r="G18" s="747"/>
      <c r="H18" s="747"/>
      <c r="I18" s="747"/>
      <c r="J18" s="747"/>
      <c r="K18" s="748"/>
    </row>
    <row r="19" spans="2:11" ht="16" x14ac:dyDescent="0.2">
      <c r="B19" s="9">
        <v>3</v>
      </c>
      <c r="C19" s="747" t="s">
        <v>418</v>
      </c>
      <c r="D19" s="747"/>
      <c r="E19" s="747"/>
      <c r="F19" s="747"/>
      <c r="G19" s="747"/>
      <c r="H19" s="747"/>
      <c r="I19" s="747"/>
      <c r="J19" s="747"/>
      <c r="K19" s="748"/>
    </row>
    <row r="20" spans="2:11" ht="17" thickBot="1" x14ac:dyDescent="0.25">
      <c r="B20" s="10">
        <v>4</v>
      </c>
      <c r="C20" s="754" t="s">
        <v>419</v>
      </c>
      <c r="D20" s="754"/>
      <c r="E20" s="754"/>
      <c r="F20" s="754"/>
      <c r="G20" s="754"/>
      <c r="H20" s="754"/>
      <c r="I20" s="754"/>
      <c r="J20" s="754"/>
      <c r="K20" s="755"/>
    </row>
    <row r="21" spans="2:11" ht="17" thickBot="1" x14ac:dyDescent="0.25">
      <c r="B21" s="7"/>
      <c r="C21" s="7"/>
      <c r="D21" s="7"/>
      <c r="E21" s="7"/>
      <c r="F21" s="7"/>
      <c r="G21" s="7"/>
      <c r="H21" s="7"/>
      <c r="I21" s="7"/>
      <c r="J21" s="7"/>
      <c r="K21" s="7"/>
    </row>
    <row r="22" spans="2:11" ht="17" thickBot="1" x14ac:dyDescent="0.25">
      <c r="B22" s="756" t="s">
        <v>118</v>
      </c>
      <c r="C22" s="757"/>
      <c r="D22" s="757"/>
      <c r="E22" s="757"/>
      <c r="F22" s="757"/>
      <c r="G22" s="757"/>
      <c r="H22" s="757"/>
      <c r="I22" s="757"/>
      <c r="J22" s="757"/>
      <c r="K22" s="758"/>
    </row>
    <row r="23" spans="2:11" ht="16" x14ac:dyDescent="0.2">
      <c r="B23" s="11">
        <v>1</v>
      </c>
      <c r="C23" s="759" t="s">
        <v>420</v>
      </c>
      <c r="D23" s="759"/>
      <c r="E23" s="759"/>
      <c r="F23" s="759"/>
      <c r="G23" s="759"/>
      <c r="H23" s="759"/>
      <c r="I23" s="759"/>
      <c r="J23" s="759"/>
      <c r="K23" s="760"/>
    </row>
    <row r="24" spans="2:11" ht="16" x14ac:dyDescent="0.2">
      <c r="B24" s="9">
        <v>2</v>
      </c>
      <c r="C24" s="747" t="s">
        <v>421</v>
      </c>
      <c r="D24" s="747"/>
      <c r="E24" s="747"/>
      <c r="F24" s="747"/>
      <c r="G24" s="747"/>
      <c r="H24" s="747"/>
      <c r="I24" s="747"/>
      <c r="J24" s="747"/>
      <c r="K24" s="748"/>
    </row>
    <row r="25" spans="2:11" ht="16" x14ac:dyDescent="0.2">
      <c r="B25" s="9">
        <v>3</v>
      </c>
      <c r="C25" s="747" t="s">
        <v>423</v>
      </c>
      <c r="D25" s="747"/>
      <c r="E25" s="747"/>
      <c r="F25" s="747"/>
      <c r="G25" s="747"/>
      <c r="H25" s="747"/>
      <c r="I25" s="747"/>
      <c r="J25" s="747"/>
      <c r="K25" s="748"/>
    </row>
    <row r="26" spans="2:11" ht="17" thickBot="1" x14ac:dyDescent="0.25">
      <c r="B26" s="10">
        <v>4</v>
      </c>
      <c r="C26" s="754" t="s">
        <v>424</v>
      </c>
      <c r="D26" s="754"/>
      <c r="E26" s="754"/>
      <c r="F26" s="754"/>
      <c r="G26" s="754"/>
      <c r="H26" s="754"/>
      <c r="I26" s="754"/>
      <c r="J26" s="754"/>
      <c r="K26" s="755"/>
    </row>
  </sheetData>
  <mergeCells count="20">
    <mergeCell ref="C25:K25"/>
    <mergeCell ref="C26:K26"/>
    <mergeCell ref="C18:K18"/>
    <mergeCell ref="C19:K19"/>
    <mergeCell ref="C20:K20"/>
    <mergeCell ref="B22:K22"/>
    <mergeCell ref="C23:K23"/>
    <mergeCell ref="C24:K24"/>
    <mergeCell ref="C17:K17"/>
    <mergeCell ref="B4:K4"/>
    <mergeCell ref="C5:K5"/>
    <mergeCell ref="C6:K6"/>
    <mergeCell ref="C7:K7"/>
    <mergeCell ref="C8:K8"/>
    <mergeCell ref="B10:K10"/>
    <mergeCell ref="C11:K11"/>
    <mergeCell ref="C12:K12"/>
    <mergeCell ref="C13:K13"/>
    <mergeCell ref="C14:K14"/>
    <mergeCell ref="B16:K1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699"/>
  <sheetViews>
    <sheetView showGridLines="0" topLeftCell="A22" workbookViewId="0">
      <selection activeCell="J10" sqref="J10"/>
    </sheetView>
  </sheetViews>
  <sheetFormatPr baseColWidth="10" defaultColWidth="8.83203125" defaultRowHeight="15" x14ac:dyDescent="0.2"/>
  <cols>
    <col min="1" max="1" width="4" style="20" customWidth="1"/>
    <col min="2" max="2" width="50.5" style="20" customWidth="1"/>
    <col min="3" max="4" width="9.6640625" style="20" bestFit="1" customWidth="1"/>
    <col min="5" max="16384" width="8.83203125" style="20"/>
  </cols>
  <sheetData>
    <row r="1" spans="1:9" ht="17" thickBot="1" x14ac:dyDescent="0.25">
      <c r="A1" s="107"/>
      <c r="B1" s="107"/>
      <c r="C1" s="107"/>
      <c r="D1" s="107"/>
    </row>
    <row r="2" spans="1:9" ht="17" thickBot="1" x14ac:dyDescent="0.25">
      <c r="A2" s="107"/>
      <c r="B2" s="34" t="s">
        <v>126</v>
      </c>
      <c r="C2" s="107"/>
      <c r="D2" s="107"/>
    </row>
    <row r="3" spans="1:9" ht="16" x14ac:dyDescent="0.2">
      <c r="A3" s="107"/>
      <c r="B3" s="107"/>
      <c r="C3" s="107"/>
      <c r="D3" s="107"/>
    </row>
    <row r="4" spans="1:9" ht="51" customHeight="1" x14ac:dyDescent="0.2">
      <c r="A4" s="185">
        <v>1</v>
      </c>
      <c r="B4" s="186" t="s">
        <v>270</v>
      </c>
      <c r="C4" s="721"/>
      <c r="D4" s="721"/>
    </row>
    <row r="5" spans="1:9" ht="85.5" customHeight="1" x14ac:dyDescent="0.2">
      <c r="A5" s="187">
        <v>3</v>
      </c>
      <c r="B5" s="37" t="s">
        <v>263</v>
      </c>
    </row>
    <row r="8" spans="1:9" ht="16" thickBot="1" x14ac:dyDescent="0.25">
      <c r="A8" s="38"/>
      <c r="B8" s="38"/>
      <c r="C8" s="38"/>
      <c r="D8" s="38"/>
      <c r="E8" s="38"/>
      <c r="F8" s="38"/>
      <c r="G8" s="38"/>
      <c r="H8" s="38"/>
      <c r="I8" s="38"/>
    </row>
    <row r="9" spans="1:9" x14ac:dyDescent="0.2">
      <c r="A9" s="193"/>
      <c r="B9" s="194"/>
      <c r="C9" s="194"/>
      <c r="D9" s="761" t="str">
        <f>'PART I'!D325</f>
        <v>Establish 10 new theatres in the Asia Pacific Market in China.</v>
      </c>
      <c r="E9" s="761"/>
      <c r="F9" s="761" t="str">
        <f>'PART I'!F325</f>
        <v>Close 10 least productive theatres in the US.</v>
      </c>
      <c r="G9" s="762"/>
    </row>
    <row r="10" spans="1:9" ht="43.5" customHeight="1" thickBot="1" x14ac:dyDescent="0.25">
      <c r="A10" s="195"/>
      <c r="B10" s="196"/>
      <c r="C10" s="196"/>
      <c r="D10" s="763"/>
      <c r="E10" s="763"/>
      <c r="F10" s="763"/>
      <c r="G10" s="764"/>
    </row>
    <row r="11" spans="1:9" x14ac:dyDescent="0.2">
      <c r="A11" s="197" t="s">
        <v>141</v>
      </c>
      <c r="B11" s="198" t="s">
        <v>3</v>
      </c>
      <c r="C11" s="199" t="s">
        <v>9</v>
      </c>
      <c r="D11" s="199" t="s">
        <v>135</v>
      </c>
      <c r="E11" s="199" t="s">
        <v>136</v>
      </c>
      <c r="F11" s="199" t="s">
        <v>138</v>
      </c>
      <c r="G11" s="200" t="s">
        <v>139</v>
      </c>
    </row>
    <row r="12" spans="1:9" ht="28.5" customHeight="1" x14ac:dyDescent="0.2">
      <c r="A12" s="201">
        <v>1</v>
      </c>
      <c r="B12" s="202" t="str">
        <f>'PART I'!B28</f>
        <v>Industry leading and largest domestic motion picture exhibitor operating 7,367 screens in 574 theatres in 42 states.</v>
      </c>
      <c r="C12" s="203">
        <f>'PART I'!D28</f>
        <v>0.2</v>
      </c>
      <c r="D12" s="204">
        <f>'PART I'!D330</f>
        <v>2</v>
      </c>
      <c r="E12" s="203">
        <f t="shared" ref="E12:E21" si="0">C12*D12</f>
        <v>0.4</v>
      </c>
      <c r="F12" s="204">
        <f>'PART I'!F330</f>
        <v>1</v>
      </c>
      <c r="G12" s="205">
        <f t="shared" ref="G12:G21" si="1">C12*F12</f>
        <v>0.2</v>
      </c>
    </row>
    <row r="13" spans="1:9" ht="18.75" customHeight="1" x14ac:dyDescent="0.2">
      <c r="A13" s="206">
        <v>2</v>
      </c>
      <c r="B13" s="207" t="str">
        <f>'PART I'!B29</f>
        <v>Regal operates in 46 of the top 50 U.S. designated market areas</v>
      </c>
      <c r="C13" s="208">
        <f>'PART I'!D29</f>
        <v>0.18</v>
      </c>
      <c r="D13" s="209">
        <f>'PART I'!D331</f>
        <v>2</v>
      </c>
      <c r="E13" s="208">
        <f t="shared" si="0"/>
        <v>0.36</v>
      </c>
      <c r="F13" s="209">
        <f>'PART I'!F331</f>
        <v>3</v>
      </c>
      <c r="G13" s="210">
        <f t="shared" si="1"/>
        <v>0.54</v>
      </c>
    </row>
    <row r="14" spans="1:9" ht="29.25" customHeight="1" x14ac:dyDescent="0.2">
      <c r="A14" s="201">
        <v>3</v>
      </c>
      <c r="B14" s="202" t="str">
        <f>'PART I'!B30</f>
        <v>As of January 1, 2015, Regal had 86 IMAX and 86 RPX theatres in the United States</v>
      </c>
      <c r="C14" s="203">
        <f>'PART I'!D30</f>
        <v>0.15</v>
      </c>
      <c r="D14" s="204">
        <f>'PART I'!D332</f>
        <v>0</v>
      </c>
      <c r="E14" s="203">
        <f t="shared" si="0"/>
        <v>0</v>
      </c>
      <c r="F14" s="204">
        <f>'PART I'!F332</f>
        <v>0</v>
      </c>
      <c r="G14" s="205">
        <f t="shared" si="1"/>
        <v>0</v>
      </c>
    </row>
    <row r="15" spans="1:9" ht="30.75" customHeight="1" x14ac:dyDescent="0.2">
      <c r="A15" s="206">
        <v>4</v>
      </c>
      <c r="B15" s="207" t="str">
        <f>'PART I'!B31</f>
        <v>Regal Entertainment Group makes up about 20% of the total North American Box Office</v>
      </c>
      <c r="C15" s="208">
        <f>'PART I'!D31</f>
        <v>0.1</v>
      </c>
      <c r="D15" s="209">
        <f>'PART I'!D333</f>
        <v>3</v>
      </c>
      <c r="E15" s="208">
        <f t="shared" si="0"/>
        <v>0.30000000000000004</v>
      </c>
      <c r="F15" s="209">
        <f>'PART I'!F333</f>
        <v>2</v>
      </c>
      <c r="G15" s="210">
        <f t="shared" si="1"/>
        <v>0.2</v>
      </c>
    </row>
    <row r="16" spans="1:9" ht="29.25" customHeight="1" x14ac:dyDescent="0.2">
      <c r="A16" s="201">
        <v>5</v>
      </c>
      <c r="B16" s="202" t="str">
        <f>'PART I'!B32</f>
        <v>As of January 1, 2015, approximately 79% of theatres had 10 or more screens.</v>
      </c>
      <c r="C16" s="203">
        <f>'PART I'!D32</f>
        <v>0.1</v>
      </c>
      <c r="D16" s="204">
        <f>'PART I'!D334</f>
        <v>0</v>
      </c>
      <c r="E16" s="203">
        <f t="shared" si="0"/>
        <v>0</v>
      </c>
      <c r="F16" s="204">
        <f>'PART I'!F334</f>
        <v>0</v>
      </c>
      <c r="G16" s="205">
        <f t="shared" si="1"/>
        <v>0</v>
      </c>
    </row>
    <row r="17" spans="1:7" ht="29.25" customHeight="1" x14ac:dyDescent="0.2">
      <c r="A17" s="206">
        <v>6</v>
      </c>
      <c r="B17" s="207" t="str">
        <f>'PART I'!B33</f>
        <v>Regal theatres have an average 12.8 screens per location which is above the North American industry average.</v>
      </c>
      <c r="C17" s="208">
        <f>'PART I'!D33</f>
        <v>7.0000000000000007E-2</v>
      </c>
      <c r="D17" s="209">
        <f>'PART I'!D335</f>
        <v>0</v>
      </c>
      <c r="E17" s="208">
        <f t="shared" si="0"/>
        <v>0</v>
      </c>
      <c r="F17" s="209">
        <f>'PART I'!F335</f>
        <v>0</v>
      </c>
      <c r="G17" s="210">
        <f t="shared" si="1"/>
        <v>0</v>
      </c>
    </row>
    <row r="18" spans="1:7" ht="28.5" customHeight="1" x14ac:dyDescent="0.2">
      <c r="A18" s="201">
        <v>7</v>
      </c>
      <c r="B18" s="202" t="str">
        <f>'PART I'!B34</f>
        <v>As of January 1, 2015, Regal had 78% of their North American locations with stadium style seating.</v>
      </c>
      <c r="C18" s="203">
        <f>'PART I'!D34</f>
        <v>0.05</v>
      </c>
      <c r="D18" s="204">
        <f>'PART I'!D336</f>
        <v>0</v>
      </c>
      <c r="E18" s="203">
        <f t="shared" si="0"/>
        <v>0</v>
      </c>
      <c r="F18" s="204">
        <f>'PART I'!F336</f>
        <v>0</v>
      </c>
      <c r="G18" s="205">
        <f t="shared" si="1"/>
        <v>0</v>
      </c>
    </row>
    <row r="19" spans="1:7" ht="30" customHeight="1" x14ac:dyDescent="0.2">
      <c r="A19" s="206">
        <v>8</v>
      </c>
      <c r="B19" s="207" t="str">
        <f>'PART I'!B35</f>
        <v>Regal offers luxury reclining seating in 336 auditoriums at 32 select locations in North America.</v>
      </c>
      <c r="C19" s="208">
        <f>'PART I'!D35</f>
        <v>0.05</v>
      </c>
      <c r="D19" s="209">
        <f>'PART I'!D337</f>
        <v>0</v>
      </c>
      <c r="E19" s="208">
        <f t="shared" si="0"/>
        <v>0</v>
      </c>
      <c r="F19" s="209">
        <f>'PART I'!F337</f>
        <v>0</v>
      </c>
      <c r="G19" s="210">
        <f t="shared" si="1"/>
        <v>0</v>
      </c>
    </row>
    <row r="20" spans="1:7" ht="27" x14ac:dyDescent="0.2">
      <c r="A20" s="201">
        <v>9</v>
      </c>
      <c r="B20" s="202" t="str">
        <f>'PART I'!B36</f>
        <v>Frequent Moviegoer Loyalty Program called Regal Crown Club - 13 million active members as of January 1, 2015</v>
      </c>
      <c r="C20" s="203">
        <f>'PART I'!D36</f>
        <v>0.05</v>
      </c>
      <c r="D20" s="204">
        <f>'PART I'!D338</f>
        <v>0</v>
      </c>
      <c r="E20" s="203">
        <f t="shared" si="0"/>
        <v>0</v>
      </c>
      <c r="F20" s="204">
        <f>'PART I'!F338</f>
        <v>0</v>
      </c>
      <c r="G20" s="205">
        <f t="shared" si="1"/>
        <v>0</v>
      </c>
    </row>
    <row r="21" spans="1:7" ht="28" thickBot="1" x14ac:dyDescent="0.25">
      <c r="A21" s="211">
        <v>10</v>
      </c>
      <c r="B21" s="212" t="str">
        <f>'PART I'!B37</f>
        <v>42% of Regal locations have premium amenity offerings, such as Expanded Food and Beverage Offerings in 185 locations</v>
      </c>
      <c r="C21" s="213">
        <f>'PART I'!D37</f>
        <v>0.05</v>
      </c>
      <c r="D21" s="214">
        <f>'PART I'!D339</f>
        <v>0</v>
      </c>
      <c r="E21" s="213">
        <f t="shared" si="0"/>
        <v>0</v>
      </c>
      <c r="F21" s="214">
        <f>'PART I'!F339</f>
        <v>0</v>
      </c>
      <c r="G21" s="215">
        <f t="shared" si="1"/>
        <v>0</v>
      </c>
    </row>
    <row r="22" spans="1:7" ht="16" thickBot="1" x14ac:dyDescent="0.25"/>
    <row r="23" spans="1:7" x14ac:dyDescent="0.2">
      <c r="A23" s="193"/>
      <c r="B23" s="194"/>
      <c r="C23" s="194"/>
      <c r="D23" s="761" t="str">
        <f>'PART I'!D325</f>
        <v>Establish 10 new theatres in the Asia Pacific Market in China.</v>
      </c>
      <c r="E23" s="761"/>
      <c r="F23" s="761" t="str">
        <f>'PART I'!F325</f>
        <v>Close 10 least productive theatres in the US.</v>
      </c>
      <c r="G23" s="762"/>
    </row>
    <row r="24" spans="1:7" ht="41.25" customHeight="1" thickBot="1" x14ac:dyDescent="0.25">
      <c r="A24" s="195"/>
      <c r="B24" s="196"/>
      <c r="C24" s="196"/>
      <c r="D24" s="763"/>
      <c r="E24" s="763"/>
      <c r="F24" s="763"/>
      <c r="G24" s="764"/>
    </row>
    <row r="25" spans="1:7" x14ac:dyDescent="0.2">
      <c r="A25" s="197" t="s">
        <v>137</v>
      </c>
      <c r="B25" s="216" t="s">
        <v>11</v>
      </c>
      <c r="C25" s="129" t="s">
        <v>9</v>
      </c>
      <c r="D25" s="129" t="s">
        <v>135</v>
      </c>
      <c r="E25" s="129" t="s">
        <v>136</v>
      </c>
      <c r="F25" s="129" t="s">
        <v>140</v>
      </c>
      <c r="G25" s="217" t="s">
        <v>139</v>
      </c>
    </row>
    <row r="26" spans="1:7" x14ac:dyDescent="0.2">
      <c r="A26" s="201">
        <v>1</v>
      </c>
      <c r="B26" s="202" t="str">
        <f>'PART I'!B40</f>
        <v>As of 2014, Regal Entertainment Return on Equity (ROE) was -13.68%</v>
      </c>
      <c r="C26" s="203">
        <f>'PART I'!D40</f>
        <v>0.15</v>
      </c>
      <c r="D26" s="204">
        <f>'PART I'!D343</f>
        <v>4</v>
      </c>
      <c r="E26" s="203">
        <f t="shared" ref="E26:E35" si="2">C26*D26</f>
        <v>0.6</v>
      </c>
      <c r="F26" s="204">
        <f>'PART I'!F343</f>
        <v>3</v>
      </c>
      <c r="G26" s="205">
        <f t="shared" ref="G26:G35" si="3">C26*F26</f>
        <v>0.44999999999999996</v>
      </c>
    </row>
    <row r="27" spans="1:7" x14ac:dyDescent="0.2">
      <c r="A27" s="206">
        <v>2</v>
      </c>
      <c r="B27" s="207" t="str">
        <f>'PART I'!B41</f>
        <v>As of 2014, Regal Entertainment debt to equity ratio was -2.53</v>
      </c>
      <c r="C27" s="208">
        <f>'PART I'!D41</f>
        <v>0.15</v>
      </c>
      <c r="D27" s="209">
        <f>'PART I'!D344</f>
        <v>1</v>
      </c>
      <c r="E27" s="208">
        <f t="shared" si="2"/>
        <v>0.15</v>
      </c>
      <c r="F27" s="209">
        <f>'PART I'!F344</f>
        <v>4</v>
      </c>
      <c r="G27" s="210">
        <f t="shared" si="3"/>
        <v>0.6</v>
      </c>
    </row>
    <row r="28" spans="1:7" x14ac:dyDescent="0.2">
      <c r="A28" s="201">
        <v>3</v>
      </c>
      <c r="B28" s="202" t="str">
        <f>'PART I'!B42</f>
        <v xml:space="preserve">Regal Entertainment is only located in 42 US states and 3 US territories. </v>
      </c>
      <c r="C28" s="203">
        <f>'PART I'!D42</f>
        <v>0.15</v>
      </c>
      <c r="D28" s="204">
        <f>'PART I'!D345</f>
        <v>4</v>
      </c>
      <c r="E28" s="203">
        <f t="shared" si="2"/>
        <v>0.6</v>
      </c>
      <c r="F28" s="204">
        <f>'PART I'!F345</f>
        <v>2</v>
      </c>
      <c r="G28" s="205">
        <f t="shared" si="3"/>
        <v>0.3</v>
      </c>
    </row>
    <row r="29" spans="1:7" ht="27" x14ac:dyDescent="0.2">
      <c r="A29" s="206">
        <v>4</v>
      </c>
      <c r="B29" s="207" t="str">
        <f>'PART I'!B43</f>
        <v>Regal total revenues decreased from $3,038 million to $2,990 million in 2014.</v>
      </c>
      <c r="C29" s="208">
        <f>'PART I'!D43</f>
        <v>0.12</v>
      </c>
      <c r="D29" s="209">
        <f>'PART I'!D346</f>
        <v>4</v>
      </c>
      <c r="E29" s="208">
        <f t="shared" si="2"/>
        <v>0.48</v>
      </c>
      <c r="F29" s="209">
        <f>'PART I'!F346</f>
        <v>3</v>
      </c>
      <c r="G29" s="210">
        <f t="shared" si="3"/>
        <v>0.36</v>
      </c>
    </row>
    <row r="30" spans="1:7" ht="27" x14ac:dyDescent="0.2">
      <c r="A30" s="201">
        <v>5</v>
      </c>
      <c r="B30" s="202" t="str">
        <f>'PART I'!B44</f>
        <v>A large portion of employees are part time who are paid slightly above the minimum wage.</v>
      </c>
      <c r="C30" s="203">
        <f>'PART I'!D44</f>
        <v>0.1</v>
      </c>
      <c r="D30" s="204">
        <f>'PART I'!D347</f>
        <v>0</v>
      </c>
      <c r="E30" s="203">
        <f t="shared" si="2"/>
        <v>0</v>
      </c>
      <c r="F30" s="204">
        <f>'PART I'!F347</f>
        <v>0</v>
      </c>
      <c r="G30" s="205">
        <f t="shared" si="3"/>
        <v>0</v>
      </c>
    </row>
    <row r="31" spans="1:7" ht="27" x14ac:dyDescent="0.2">
      <c r="A31" s="206">
        <v>6</v>
      </c>
      <c r="B31" s="207" t="str">
        <f>'PART I'!B45</f>
        <v>Earnings (EBITDA) decreased in 2014 from $606 million to $512 million.</v>
      </c>
      <c r="C31" s="208">
        <f>'PART I'!D45</f>
        <v>0.1</v>
      </c>
      <c r="D31" s="209">
        <f>'PART I'!D348</f>
        <v>3</v>
      </c>
      <c r="E31" s="208">
        <f t="shared" si="2"/>
        <v>0.30000000000000004</v>
      </c>
      <c r="F31" s="209">
        <f>'PART I'!F348</f>
        <v>4</v>
      </c>
      <c r="G31" s="210">
        <f t="shared" si="3"/>
        <v>0.4</v>
      </c>
    </row>
    <row r="32" spans="1:7" x14ac:dyDescent="0.2">
      <c r="A32" s="201">
        <v>7</v>
      </c>
      <c r="B32" s="202" t="str">
        <f>'PART I'!B46</f>
        <v xml:space="preserve">In 2014, the number of Regal screens decreased from 7,394 to 7,367. </v>
      </c>
      <c r="C32" s="203">
        <f>'PART I'!D46</f>
        <v>0.08</v>
      </c>
      <c r="D32" s="204">
        <f>'PART I'!D349</f>
        <v>0</v>
      </c>
      <c r="E32" s="203">
        <f t="shared" si="2"/>
        <v>0</v>
      </c>
      <c r="F32" s="204">
        <f>'PART I'!F349</f>
        <v>0</v>
      </c>
      <c r="G32" s="205">
        <f t="shared" si="3"/>
        <v>0</v>
      </c>
    </row>
    <row r="33" spans="1:9" ht="27" x14ac:dyDescent="0.2">
      <c r="A33" s="206">
        <v>8</v>
      </c>
      <c r="B33" s="207" t="str">
        <f>'PART I'!B47</f>
        <v>Regal is a holding company dependent on subsidiaries for ability to service debt and pay dividends.</v>
      </c>
      <c r="C33" s="208">
        <f>'PART I'!D47</f>
        <v>0.05</v>
      </c>
      <c r="D33" s="209">
        <f>'PART I'!D350</f>
        <v>2</v>
      </c>
      <c r="E33" s="208">
        <f t="shared" si="2"/>
        <v>0.1</v>
      </c>
      <c r="F33" s="209">
        <f>'PART I'!F350</f>
        <v>3</v>
      </c>
      <c r="G33" s="210">
        <f t="shared" si="3"/>
        <v>0.15000000000000002</v>
      </c>
    </row>
    <row r="34" spans="1:9" ht="27" customHeight="1" x14ac:dyDescent="0.2">
      <c r="A34" s="201">
        <v>9</v>
      </c>
      <c r="B34" s="202" t="str">
        <f>'PART I'!B48</f>
        <v xml:space="preserve">Income from operations decreased in 2014 from $340 million to $306 million. </v>
      </c>
      <c r="C34" s="203">
        <f>'PART I'!D48</f>
        <v>0.05</v>
      </c>
      <c r="D34" s="204">
        <f>'PART I'!D351</f>
        <v>2</v>
      </c>
      <c r="E34" s="203">
        <f t="shared" si="2"/>
        <v>0.1</v>
      </c>
      <c r="F34" s="204">
        <f>'PART I'!F351</f>
        <v>3</v>
      </c>
      <c r="G34" s="205">
        <f t="shared" si="3"/>
        <v>0.15000000000000002</v>
      </c>
    </row>
    <row r="35" spans="1:9" ht="19.5" customHeight="1" thickBot="1" x14ac:dyDescent="0.25">
      <c r="A35" s="211">
        <v>10</v>
      </c>
      <c r="B35" s="212" t="str">
        <f>'PART I'!B49</f>
        <v>Long term debt increased from $2,187 million to $2,239 million</v>
      </c>
      <c r="C35" s="213">
        <f>'PART I'!D49</f>
        <v>0.05</v>
      </c>
      <c r="D35" s="214">
        <f>'PART I'!D352</f>
        <v>2</v>
      </c>
      <c r="E35" s="213">
        <f t="shared" si="2"/>
        <v>0.1</v>
      </c>
      <c r="F35" s="214">
        <f>'PART I'!F352</f>
        <v>4</v>
      </c>
      <c r="G35" s="215">
        <f t="shared" si="3"/>
        <v>0.2</v>
      </c>
    </row>
    <row r="37" spans="1:9" ht="16" thickBot="1" x14ac:dyDescent="0.25"/>
    <row r="38" spans="1:9" x14ac:dyDescent="0.2">
      <c r="A38" s="193"/>
      <c r="B38" s="194"/>
      <c r="C38" s="218"/>
      <c r="D38" s="761" t="str">
        <f>'PART I'!D325</f>
        <v>Establish 10 new theatres in the Asia Pacific Market in China.</v>
      </c>
      <c r="E38" s="761"/>
      <c r="F38" s="761" t="str">
        <f>'PART I'!F325</f>
        <v>Close 10 least productive theatres in the US.</v>
      </c>
      <c r="G38" s="762"/>
      <c r="H38" s="38"/>
      <c r="I38" s="38"/>
    </row>
    <row r="39" spans="1:9" ht="41.25" customHeight="1" thickBot="1" x14ac:dyDescent="0.25">
      <c r="A39" s="195"/>
      <c r="B39" s="196"/>
      <c r="C39" s="219"/>
      <c r="D39" s="763"/>
      <c r="E39" s="763"/>
      <c r="F39" s="763"/>
      <c r="G39" s="764"/>
      <c r="H39" s="38"/>
      <c r="I39" s="38"/>
    </row>
    <row r="40" spans="1:9" x14ac:dyDescent="0.2">
      <c r="A40" s="127" t="s">
        <v>137</v>
      </c>
      <c r="B40" s="216" t="s">
        <v>22</v>
      </c>
      <c r="C40" s="129" t="s">
        <v>9</v>
      </c>
      <c r="D40" s="129" t="s">
        <v>135</v>
      </c>
      <c r="E40" s="129" t="s">
        <v>136</v>
      </c>
      <c r="F40" s="129" t="s">
        <v>138</v>
      </c>
      <c r="G40" s="217" t="s">
        <v>139</v>
      </c>
      <c r="H40" s="38"/>
      <c r="I40" s="38"/>
    </row>
    <row r="41" spans="1:9" ht="40" x14ac:dyDescent="0.2">
      <c r="A41" s="220">
        <v>1</v>
      </c>
      <c r="B41" s="202" t="str">
        <f>'PART I'!B70</f>
        <v>The top growing markets in box office dollars in the world are Asia Pacific ($12.4 billion) and Chinese ($4.8 billion), both grew at 12% and 34% respectively in 2014.</v>
      </c>
      <c r="C41" s="221">
        <f>'PART I'!D70</f>
        <v>0.3</v>
      </c>
      <c r="D41" s="222">
        <f>'PART I'!D357</f>
        <v>4</v>
      </c>
      <c r="E41" s="221">
        <f>C41*D41</f>
        <v>1.2</v>
      </c>
      <c r="F41" s="222">
        <f>'PART I'!F357</f>
        <v>2</v>
      </c>
      <c r="G41" s="205">
        <f>C41*F41</f>
        <v>0.6</v>
      </c>
      <c r="H41" s="38"/>
      <c r="I41" s="38"/>
    </row>
    <row r="42" spans="1:9" ht="27" x14ac:dyDescent="0.2">
      <c r="A42" s="223">
        <v>2</v>
      </c>
      <c r="B42" s="207" t="str">
        <f>'PART I'!B71</f>
        <v>Last year, disposable income in the United States increased by 3% to $13.6 trillion. </v>
      </c>
      <c r="C42" s="224">
        <f>'PART I'!D71</f>
        <v>0.2</v>
      </c>
      <c r="D42" s="225">
        <f>'PART I'!D358</f>
        <v>0</v>
      </c>
      <c r="E42" s="224">
        <f t="shared" ref="E42:E50" si="4">C42*D42</f>
        <v>0</v>
      </c>
      <c r="F42" s="225">
        <f>'PART I'!F358</f>
        <v>0</v>
      </c>
      <c r="G42" s="210">
        <f t="shared" ref="G42:G49" si="5">C42*F42</f>
        <v>0</v>
      </c>
      <c r="H42" s="38"/>
      <c r="I42" s="38"/>
    </row>
    <row r="43" spans="1:9" ht="27" x14ac:dyDescent="0.2">
      <c r="A43" s="220">
        <v>3</v>
      </c>
      <c r="B43" s="202" t="str">
        <f>'PART I'!B72</f>
        <v>The number of digital screens internationally grew by 16.4% in 2014 to 86,171</v>
      </c>
      <c r="C43" s="221">
        <f>'PART I'!D72</f>
        <v>0.15</v>
      </c>
      <c r="D43" s="222">
        <f>'PART I'!D359</f>
        <v>4</v>
      </c>
      <c r="E43" s="221">
        <f t="shared" si="4"/>
        <v>0.6</v>
      </c>
      <c r="F43" s="222">
        <f>'PART I'!F359</f>
        <v>2</v>
      </c>
      <c r="G43" s="205">
        <f t="shared" si="5"/>
        <v>0.3</v>
      </c>
      <c r="H43" s="38"/>
      <c r="I43" s="38"/>
    </row>
    <row r="44" spans="1:9" ht="27" x14ac:dyDescent="0.2">
      <c r="A44" s="223">
        <v>4</v>
      </c>
      <c r="B44" s="207" t="str">
        <f>'PART I'!B73</f>
        <v>The value of entertainment and media in the United States is expected to increase steadily from 2015 to 2019 approximately 22% to $723.4 billion.</v>
      </c>
      <c r="C44" s="224">
        <f>'PART I'!D73</f>
        <v>0.1</v>
      </c>
      <c r="D44" s="225">
        <f>'PART I'!D360</f>
        <v>0</v>
      </c>
      <c r="E44" s="224">
        <f t="shared" si="4"/>
        <v>0</v>
      </c>
      <c r="F44" s="225">
        <f>'PART I'!F360</f>
        <v>0</v>
      </c>
      <c r="G44" s="210">
        <f t="shared" si="5"/>
        <v>0</v>
      </c>
      <c r="H44" s="38"/>
      <c r="I44" s="38"/>
    </row>
    <row r="45" spans="1:9" ht="27" customHeight="1" x14ac:dyDescent="0.2">
      <c r="A45" s="220">
        <v>5</v>
      </c>
      <c r="B45" s="202" t="str">
        <f>'PART I'!B74</f>
        <v> In 2014, 86% of US and Canadian box offices used non-3D theatres. $8.94 billion are being spent on non-3D movies.</v>
      </c>
      <c r="C45" s="221">
        <f>'PART I'!D74</f>
        <v>0.08</v>
      </c>
      <c r="D45" s="222">
        <f>'PART I'!D361</f>
        <v>0</v>
      </c>
      <c r="E45" s="221">
        <f t="shared" si="4"/>
        <v>0</v>
      </c>
      <c r="F45" s="222">
        <f>'PART I'!F361</f>
        <v>0</v>
      </c>
      <c r="G45" s="205">
        <f t="shared" si="5"/>
        <v>0</v>
      </c>
      <c r="H45" s="38"/>
      <c r="I45" s="38"/>
    </row>
    <row r="46" spans="1:9" ht="27" x14ac:dyDescent="0.2">
      <c r="A46" s="223">
        <v>6</v>
      </c>
      <c r="B46" s="207" t="str">
        <f>'PART I'!B75</f>
        <v xml:space="preserve">International box office market made up for 72% of the global box office in 2014 ($26 billion). </v>
      </c>
      <c r="C46" s="224">
        <f>'PART I'!D75</f>
        <v>0.05</v>
      </c>
      <c r="D46" s="225">
        <f>'PART I'!D362</f>
        <v>4</v>
      </c>
      <c r="E46" s="224">
        <f t="shared" si="4"/>
        <v>0.2</v>
      </c>
      <c r="F46" s="225">
        <f>'PART I'!F362</f>
        <v>3</v>
      </c>
      <c r="G46" s="210">
        <f t="shared" si="5"/>
        <v>0.15000000000000002</v>
      </c>
      <c r="H46" s="38"/>
      <c r="I46" s="38"/>
    </row>
    <row r="47" spans="1:9" ht="27" x14ac:dyDescent="0.2">
      <c r="A47" s="220">
        <v>7</v>
      </c>
      <c r="B47" s="202" t="str">
        <f>'PART I'!B76</f>
        <v>Three of the top six films in 2014 in the US and Canada were distributed by Disney. 14 of the top 25 films in 2014 were rated PG-13. </v>
      </c>
      <c r="C47" s="221">
        <f>'PART I'!D76</f>
        <v>0.03</v>
      </c>
      <c r="D47" s="222">
        <f>'PART I'!D363</f>
        <v>0</v>
      </c>
      <c r="E47" s="221">
        <f t="shared" si="4"/>
        <v>0</v>
      </c>
      <c r="F47" s="222">
        <f>'PART I'!F363</f>
        <v>0</v>
      </c>
      <c r="G47" s="205">
        <f t="shared" si="5"/>
        <v>0</v>
      </c>
      <c r="H47" s="38"/>
      <c r="I47" s="38"/>
    </row>
    <row r="48" spans="1:9" ht="27" x14ac:dyDescent="0.2">
      <c r="A48" s="223">
        <v>8</v>
      </c>
      <c r="B48" s="207" t="str">
        <f>'PART I'!B77</f>
        <v> In 2014, 21% of Asia Pacific used analog screens versus 4% in the US and Canada.</v>
      </c>
      <c r="C48" s="224">
        <f>'PART I'!D77</f>
        <v>0.03</v>
      </c>
      <c r="D48" s="225">
        <f>'PART I'!D364</f>
        <v>4</v>
      </c>
      <c r="E48" s="224">
        <f t="shared" si="4"/>
        <v>0.12</v>
      </c>
      <c r="F48" s="225">
        <f>'PART I'!F364</f>
        <v>2</v>
      </c>
      <c r="G48" s="210">
        <f t="shared" si="5"/>
        <v>0.06</v>
      </c>
      <c r="H48" s="38"/>
      <c r="I48" s="38"/>
    </row>
    <row r="49" spans="1:9" ht="27" x14ac:dyDescent="0.2">
      <c r="A49" s="220">
        <v>9</v>
      </c>
      <c r="B49" s="202" t="str">
        <f>'PART I'!B78</f>
        <v>A movie theatre experience provides the most affordable entertainment, less than $40 per family of four.</v>
      </c>
      <c r="C49" s="221">
        <f>'PART I'!D78</f>
        <v>0.03</v>
      </c>
      <c r="D49" s="222">
        <f>'PART I'!D365</f>
        <v>0</v>
      </c>
      <c r="E49" s="221">
        <f t="shared" si="4"/>
        <v>0</v>
      </c>
      <c r="F49" s="222">
        <f>'PART I'!F365</f>
        <v>0</v>
      </c>
      <c r="G49" s="205">
        <f t="shared" si="5"/>
        <v>0</v>
      </c>
      <c r="H49" s="38"/>
      <c r="I49" s="38"/>
    </row>
    <row r="50" spans="1:9" ht="28" thickBot="1" x14ac:dyDescent="0.25">
      <c r="A50" s="226">
        <v>10</v>
      </c>
      <c r="B50" s="212" t="str">
        <f>'PART I'!B79</f>
        <v>As of 2014, 50% of Regal Theatres in the United States feature premium amenities.</v>
      </c>
      <c r="C50" s="227">
        <f>'PART I'!D79</f>
        <v>0.03</v>
      </c>
      <c r="D50" s="228">
        <f>'PART I'!D366</f>
        <v>0</v>
      </c>
      <c r="E50" s="227">
        <f t="shared" si="4"/>
        <v>0</v>
      </c>
      <c r="F50" s="228">
        <f>'PART I'!F366</f>
        <v>0</v>
      </c>
      <c r="G50" s="215">
        <f>C50*F50</f>
        <v>0</v>
      </c>
      <c r="H50" s="38"/>
      <c r="I50" s="38"/>
    </row>
    <row r="51" spans="1:9" x14ac:dyDescent="0.2">
      <c r="A51" s="38"/>
      <c r="B51" s="38"/>
      <c r="C51" s="38"/>
      <c r="D51" s="38"/>
      <c r="E51" s="38"/>
      <c r="F51" s="38"/>
      <c r="G51" s="38"/>
      <c r="H51" s="38"/>
      <c r="I51" s="38"/>
    </row>
    <row r="52" spans="1:9" ht="16" thickBot="1" x14ac:dyDescent="0.25">
      <c r="A52" s="38"/>
      <c r="B52" s="38"/>
      <c r="C52" s="38"/>
      <c r="D52" s="38"/>
      <c r="E52" s="38"/>
      <c r="F52" s="38"/>
      <c r="G52" s="38"/>
      <c r="H52" s="38"/>
      <c r="I52" s="38"/>
    </row>
    <row r="53" spans="1:9" x14ac:dyDescent="0.2">
      <c r="A53" s="191"/>
      <c r="B53" s="229"/>
      <c r="C53" s="229"/>
      <c r="D53" s="761" t="str">
        <f>'PART I'!D325</f>
        <v>Establish 10 new theatres in the Asia Pacific Market in China.</v>
      </c>
      <c r="E53" s="761"/>
      <c r="F53" s="761" t="str">
        <f>'PART I'!F325</f>
        <v>Close 10 least productive theatres in the US.</v>
      </c>
      <c r="G53" s="762"/>
      <c r="H53" s="38"/>
      <c r="I53" s="38"/>
    </row>
    <row r="54" spans="1:9" ht="45" customHeight="1" thickBot="1" x14ac:dyDescent="0.25">
      <c r="A54" s="192"/>
      <c r="B54" s="230"/>
      <c r="C54" s="230"/>
      <c r="D54" s="763"/>
      <c r="E54" s="763"/>
      <c r="F54" s="763"/>
      <c r="G54" s="764"/>
      <c r="H54" s="38"/>
      <c r="I54" s="38"/>
    </row>
    <row r="55" spans="1:9" x14ac:dyDescent="0.2">
      <c r="A55" s="188" t="s">
        <v>137</v>
      </c>
      <c r="B55" s="216" t="s">
        <v>23</v>
      </c>
      <c r="C55" s="129" t="s">
        <v>9</v>
      </c>
      <c r="D55" s="129" t="s">
        <v>135</v>
      </c>
      <c r="E55" s="129" t="s">
        <v>136</v>
      </c>
      <c r="F55" s="129" t="s">
        <v>140</v>
      </c>
      <c r="G55" s="217" t="s">
        <v>139</v>
      </c>
      <c r="H55" s="38"/>
      <c r="I55" s="38"/>
    </row>
    <row r="56" spans="1:9" x14ac:dyDescent="0.2">
      <c r="A56" s="189">
        <v>1</v>
      </c>
      <c r="B56" s="202" t="str">
        <f>'PART I'!B82</f>
        <v>By 2019, 80% of the world's internet traffic will be video streaming.</v>
      </c>
      <c r="C56" s="203">
        <f>'PART I'!D82</f>
        <v>0.25</v>
      </c>
      <c r="D56" s="204">
        <f>'PART I'!D371</f>
        <v>0</v>
      </c>
      <c r="E56" s="203">
        <f t="shared" ref="E56:E65" si="6">C56*D56</f>
        <v>0</v>
      </c>
      <c r="F56" s="204">
        <f>'PART I'!F371</f>
        <v>0</v>
      </c>
      <c r="G56" s="205">
        <f t="shared" ref="G56:G65" si="7">C56*F56</f>
        <v>0</v>
      </c>
      <c r="H56" s="38"/>
      <c r="I56" s="38"/>
    </row>
    <row r="57" spans="1:9" x14ac:dyDescent="0.2">
      <c r="A57" s="190">
        <v>2</v>
      </c>
      <c r="B57" s="207" t="str">
        <f>'PART I'!B83</f>
        <v>US and Canadian admissions have decreased by 6.6% since 2012. </v>
      </c>
      <c r="C57" s="208">
        <f>'PART I'!D83</f>
        <v>0.2</v>
      </c>
      <c r="D57" s="209">
        <f>'PART I'!D372</f>
        <v>1</v>
      </c>
      <c r="E57" s="208">
        <f t="shared" si="6"/>
        <v>0.2</v>
      </c>
      <c r="F57" s="209">
        <f>'PART I'!F372</f>
        <v>3</v>
      </c>
      <c r="G57" s="210">
        <f t="shared" si="7"/>
        <v>0.60000000000000009</v>
      </c>
      <c r="H57" s="38"/>
      <c r="I57" s="38"/>
    </row>
    <row r="58" spans="1:9" ht="27" x14ac:dyDescent="0.2">
      <c r="A58" s="189">
        <v>3</v>
      </c>
      <c r="B58" s="202" t="str">
        <f>'PART I'!B84</f>
        <v>Admissions (1.27 billion) and average ticket sold per person (3.7) both declined by 6% in 2014.</v>
      </c>
      <c r="C58" s="203">
        <f>'PART I'!D84</f>
        <v>0.15</v>
      </c>
      <c r="D58" s="204">
        <f>'PART I'!D373</f>
        <v>0</v>
      </c>
      <c r="E58" s="203">
        <f t="shared" si="6"/>
        <v>0</v>
      </c>
      <c r="F58" s="204">
        <f>'PART I'!F373</f>
        <v>0</v>
      </c>
      <c r="G58" s="205">
        <f t="shared" si="7"/>
        <v>0</v>
      </c>
      <c r="H58" s="38"/>
      <c r="I58" s="38"/>
    </row>
    <row r="59" spans="1:9" ht="27" x14ac:dyDescent="0.2">
      <c r="A59" s="190">
        <v>4</v>
      </c>
      <c r="B59" s="207" t="str">
        <f>'PART I'!B85</f>
        <v>73% of adult moviegoers own at least 4 types of technologies, increasing their availability to other forms of entertainment.</v>
      </c>
      <c r="C59" s="208">
        <f>'PART I'!D85</f>
        <v>0.1</v>
      </c>
      <c r="D59" s="209">
        <f>'PART I'!D374</f>
        <v>0</v>
      </c>
      <c r="E59" s="208">
        <f t="shared" si="6"/>
        <v>0</v>
      </c>
      <c r="F59" s="209">
        <f>'PART I'!F374</f>
        <v>0</v>
      </c>
      <c r="G59" s="210">
        <f t="shared" si="7"/>
        <v>0</v>
      </c>
      <c r="H59" s="38"/>
      <c r="I59" s="38"/>
    </row>
    <row r="60" spans="1:9" ht="27" x14ac:dyDescent="0.2">
      <c r="A60" s="189">
        <v>5</v>
      </c>
      <c r="B60" s="202" t="str">
        <f>'PART I'!B86</f>
        <v>Frequent moviegoers, who attend the movies at least 12 times per year drive the movie industry in the US and Canada at 51%. </v>
      </c>
      <c r="C60" s="203">
        <f>'PART I'!D86</f>
        <v>0.05</v>
      </c>
      <c r="D60" s="204">
        <f>'PART I'!D375</f>
        <v>1</v>
      </c>
      <c r="E60" s="203">
        <f t="shared" si="6"/>
        <v>0.05</v>
      </c>
      <c r="F60" s="204">
        <f>'PART I'!F375</f>
        <v>2</v>
      </c>
      <c r="G60" s="205">
        <f t="shared" si="7"/>
        <v>0.1</v>
      </c>
      <c r="H60" s="38"/>
      <c r="I60" s="38"/>
    </row>
    <row r="61" spans="1:9" ht="27" x14ac:dyDescent="0.2">
      <c r="A61" s="190">
        <v>6</v>
      </c>
      <c r="B61" s="207" t="str">
        <f>'PART I'!B87</f>
        <v>The Motion Picture Association of America (MPAA) says piracy costs $20.5 billion annually in the US.</v>
      </c>
      <c r="C61" s="208">
        <f>'PART I'!D87</f>
        <v>0.05</v>
      </c>
      <c r="D61" s="209">
        <f>'PART I'!D376</f>
        <v>0</v>
      </c>
      <c r="E61" s="208">
        <f t="shared" si="6"/>
        <v>0</v>
      </c>
      <c r="F61" s="209">
        <f>'PART I'!F376</f>
        <v>0</v>
      </c>
      <c r="G61" s="210">
        <f t="shared" si="7"/>
        <v>0</v>
      </c>
      <c r="H61" s="38"/>
      <c r="I61" s="38"/>
    </row>
    <row r="62" spans="1:9" ht="40" x14ac:dyDescent="0.2">
      <c r="A62" s="189">
        <v>7</v>
      </c>
      <c r="B62" s="202" t="str">
        <f>'PART I'!B88</f>
        <v>Since 2012, the number of frequent moviegoers between the ages of 25 and 39 has decreased from $9.9 million in 2012 to $8.2 million in 2013 to $7.1 million in 2014.</v>
      </c>
      <c r="C62" s="203">
        <f>'PART I'!D88</f>
        <v>0.05</v>
      </c>
      <c r="D62" s="204">
        <f>'PART I'!D377</f>
        <v>0</v>
      </c>
      <c r="E62" s="203">
        <f t="shared" si="6"/>
        <v>0</v>
      </c>
      <c r="F62" s="204">
        <f>'PART I'!F377</f>
        <v>0</v>
      </c>
      <c r="G62" s="205">
        <f t="shared" si="7"/>
        <v>0</v>
      </c>
      <c r="H62" s="38"/>
      <c r="I62" s="38"/>
    </row>
    <row r="63" spans="1:9" ht="27" x14ac:dyDescent="0.2">
      <c r="A63" s="190">
        <v>8</v>
      </c>
      <c r="B63" s="207" t="str">
        <f>'PART I'!B89</f>
        <v xml:space="preserve">Global Cybersecurity spending as an industry spends more than $50 million annually, rising 10% annually. </v>
      </c>
      <c r="C63" s="208">
        <f>'PART I'!D89</f>
        <v>0.05</v>
      </c>
      <c r="D63" s="209">
        <f>'PART I'!D378</f>
        <v>0</v>
      </c>
      <c r="E63" s="208">
        <f t="shared" si="6"/>
        <v>0</v>
      </c>
      <c r="F63" s="209">
        <f>'PART I'!F378</f>
        <v>0</v>
      </c>
      <c r="G63" s="210">
        <f t="shared" si="7"/>
        <v>0</v>
      </c>
      <c r="H63" s="38"/>
      <c r="I63" s="38"/>
    </row>
    <row r="64" spans="1:9" ht="27" x14ac:dyDescent="0.2">
      <c r="A64" s="189">
        <v>9</v>
      </c>
      <c r="B64" s="202" t="str">
        <f>'PART I'!B90</f>
        <v xml:space="preserve">In 2014, the number of broadband connections increased 12% to 323 million connections. </v>
      </c>
      <c r="C64" s="203">
        <f>'PART I'!D90</f>
        <v>0.05</v>
      </c>
      <c r="D64" s="204">
        <f>'PART I'!D379</f>
        <v>0</v>
      </c>
      <c r="E64" s="203">
        <f t="shared" si="6"/>
        <v>0</v>
      </c>
      <c r="F64" s="204">
        <f>'PART I'!F379</f>
        <v>0</v>
      </c>
      <c r="G64" s="205">
        <f t="shared" si="7"/>
        <v>0</v>
      </c>
      <c r="H64" s="38"/>
      <c r="I64" s="38"/>
    </row>
    <row r="65" spans="1:9" ht="41" thickBot="1" x14ac:dyDescent="0.25">
      <c r="A65" s="190">
        <v>10</v>
      </c>
      <c r="B65" s="207" t="str">
        <f>'PART I'!B91</f>
        <v>Video streaming services are now used by more than 42% of American households has overtaken live TV as the viewing method of choice in the US.</v>
      </c>
      <c r="C65" s="208">
        <f>'PART I'!D91</f>
        <v>0.05</v>
      </c>
      <c r="D65" s="209">
        <f>'PART I'!D380</f>
        <v>0</v>
      </c>
      <c r="E65" s="208">
        <f t="shared" si="6"/>
        <v>0</v>
      </c>
      <c r="F65" s="209">
        <f>'PART I'!F380</f>
        <v>0</v>
      </c>
      <c r="G65" s="210">
        <f t="shared" si="7"/>
        <v>0</v>
      </c>
      <c r="H65" s="38"/>
      <c r="I65" s="38"/>
    </row>
    <row r="66" spans="1:9" ht="16" thickBot="1" x14ac:dyDescent="0.25">
      <c r="A66" s="398"/>
      <c r="B66" s="399" t="s">
        <v>269</v>
      </c>
      <c r="C66" s="400"/>
      <c r="D66" s="401"/>
      <c r="E66" s="402">
        <f>SUM(E12:E21)+SUM(E26:E35)+SUM(E41+E50)+SUM(E56:E65)</f>
        <v>4.9400000000000004</v>
      </c>
      <c r="F66" s="402"/>
      <c r="G66" s="403">
        <f t="shared" ref="G66" si="8">SUM(G12:G21)+SUM(G26:G35)+SUM(G41+G50)+SUM(G56:G65)</f>
        <v>4.8499999999999996</v>
      </c>
      <c r="H66" s="38"/>
      <c r="I66" s="38"/>
    </row>
    <row r="67" spans="1:9" x14ac:dyDescent="0.2">
      <c r="A67" s="38"/>
      <c r="B67" s="38"/>
      <c r="C67" s="38"/>
      <c r="D67" s="38"/>
      <c r="E67" s="38"/>
      <c r="F67" s="38"/>
      <c r="G67" s="38"/>
      <c r="H67" s="38"/>
      <c r="I67" s="38"/>
    </row>
    <row r="68" spans="1:9" x14ac:dyDescent="0.2">
      <c r="H68" s="38"/>
      <c r="I68" s="38"/>
    </row>
    <row r="69" spans="1:9" x14ac:dyDescent="0.2">
      <c r="H69" s="38"/>
      <c r="I69" s="38"/>
    </row>
    <row r="70" spans="1:9" x14ac:dyDescent="0.2">
      <c r="H70" s="38"/>
      <c r="I70" s="38"/>
    </row>
    <row r="71" spans="1:9" x14ac:dyDescent="0.2">
      <c r="H71" s="38"/>
      <c r="I71" s="38"/>
    </row>
    <row r="72" spans="1:9" x14ac:dyDescent="0.2">
      <c r="H72" s="38"/>
      <c r="I72" s="38"/>
    </row>
    <row r="73" spans="1:9" x14ac:dyDescent="0.2">
      <c r="H73" s="38"/>
      <c r="I73" s="38"/>
    </row>
    <row r="74" spans="1:9" x14ac:dyDescent="0.2">
      <c r="H74" s="38"/>
      <c r="I74" s="38"/>
    </row>
    <row r="75" spans="1:9" x14ac:dyDescent="0.2">
      <c r="H75" s="38"/>
      <c r="I75" s="38"/>
    </row>
    <row r="76" spans="1:9" x14ac:dyDescent="0.2">
      <c r="H76" s="38"/>
      <c r="I76" s="38"/>
    </row>
    <row r="77" spans="1:9" x14ac:dyDescent="0.2">
      <c r="H77" s="38"/>
      <c r="I77" s="38"/>
    </row>
    <row r="78" spans="1:9" x14ac:dyDescent="0.2">
      <c r="H78" s="38"/>
      <c r="I78" s="38"/>
    </row>
    <row r="79" spans="1:9" x14ac:dyDescent="0.2">
      <c r="H79" s="38"/>
      <c r="I79" s="38"/>
    </row>
    <row r="80" spans="1:9" x14ac:dyDescent="0.2">
      <c r="H80" s="38"/>
      <c r="I80" s="38"/>
    </row>
    <row r="81" spans="1:9" x14ac:dyDescent="0.2">
      <c r="A81" s="38"/>
      <c r="B81" s="38"/>
      <c r="C81" s="38"/>
      <c r="D81" s="38"/>
      <c r="E81" s="38"/>
      <c r="F81" s="38"/>
      <c r="G81" s="38"/>
      <c r="H81" s="38"/>
      <c r="I81" s="38"/>
    </row>
    <row r="82" spans="1:9" x14ac:dyDescent="0.2">
      <c r="H82" s="38"/>
      <c r="I82" s="38"/>
    </row>
    <row r="83" spans="1:9" x14ac:dyDescent="0.2">
      <c r="H83" s="38"/>
      <c r="I83" s="38"/>
    </row>
    <row r="84" spans="1:9" x14ac:dyDescent="0.2">
      <c r="H84" s="38"/>
      <c r="I84" s="38"/>
    </row>
    <row r="85" spans="1:9" x14ac:dyDescent="0.2">
      <c r="H85" s="38"/>
      <c r="I85" s="38"/>
    </row>
    <row r="86" spans="1:9" x14ac:dyDescent="0.2">
      <c r="H86" s="38"/>
      <c r="I86" s="38"/>
    </row>
    <row r="87" spans="1:9" x14ac:dyDescent="0.2">
      <c r="H87" s="38"/>
      <c r="I87" s="38"/>
    </row>
    <row r="88" spans="1:9" x14ac:dyDescent="0.2">
      <c r="H88" s="38"/>
      <c r="I88" s="38"/>
    </row>
    <row r="89" spans="1:9" x14ac:dyDescent="0.2">
      <c r="H89" s="38"/>
      <c r="I89" s="38"/>
    </row>
    <row r="90" spans="1:9" x14ac:dyDescent="0.2">
      <c r="H90" s="38"/>
      <c r="I90" s="38"/>
    </row>
    <row r="91" spans="1:9" x14ac:dyDescent="0.2">
      <c r="H91" s="38"/>
      <c r="I91" s="38"/>
    </row>
    <row r="92" spans="1:9" x14ac:dyDescent="0.2">
      <c r="H92" s="38"/>
      <c r="I92" s="38"/>
    </row>
    <row r="93" spans="1:9" x14ac:dyDescent="0.2">
      <c r="H93" s="38"/>
      <c r="I93" s="38"/>
    </row>
    <row r="94" spans="1:9" x14ac:dyDescent="0.2">
      <c r="H94" s="38"/>
      <c r="I94" s="38"/>
    </row>
    <row r="95" spans="1:9" x14ac:dyDescent="0.2">
      <c r="A95" s="38"/>
      <c r="B95" s="38"/>
      <c r="C95" s="38"/>
      <c r="D95" s="38"/>
      <c r="E95" s="38"/>
      <c r="F95" s="38"/>
      <c r="G95" s="38"/>
      <c r="H95" s="38"/>
      <c r="I95" s="38"/>
    </row>
    <row r="96" spans="1:9" x14ac:dyDescent="0.2">
      <c r="A96" s="38"/>
      <c r="B96" s="38"/>
      <c r="C96" s="38"/>
      <c r="D96" s="38"/>
      <c r="E96" s="38"/>
      <c r="F96" s="38"/>
      <c r="G96" s="38"/>
      <c r="H96" s="38"/>
      <c r="I96" s="38"/>
    </row>
    <row r="97" spans="1:9" x14ac:dyDescent="0.2">
      <c r="A97" s="38"/>
      <c r="B97" s="38"/>
      <c r="C97" s="38"/>
      <c r="D97" s="38"/>
      <c r="E97" s="38"/>
      <c r="F97" s="38"/>
      <c r="G97" s="38"/>
      <c r="H97" s="38"/>
      <c r="I97" s="38"/>
    </row>
    <row r="98" spans="1:9" x14ac:dyDescent="0.2">
      <c r="A98" s="38"/>
      <c r="B98" s="38"/>
      <c r="C98" s="38"/>
      <c r="D98" s="38"/>
      <c r="E98" s="38"/>
      <c r="F98" s="38"/>
      <c r="G98" s="38"/>
      <c r="H98" s="38"/>
      <c r="I98" s="38"/>
    </row>
    <row r="99" spans="1:9" x14ac:dyDescent="0.2">
      <c r="A99" s="38"/>
      <c r="B99" s="38"/>
      <c r="C99" s="38"/>
      <c r="D99" s="38"/>
      <c r="E99" s="38"/>
      <c r="F99" s="38"/>
      <c r="G99" s="38"/>
      <c r="H99" s="38"/>
      <c r="I99" s="38"/>
    </row>
    <row r="100" spans="1:9" x14ac:dyDescent="0.2">
      <c r="A100" s="38"/>
      <c r="B100" s="38"/>
      <c r="C100" s="38"/>
      <c r="D100" s="38"/>
      <c r="E100" s="38"/>
      <c r="F100" s="38"/>
      <c r="G100" s="38"/>
      <c r="H100" s="38"/>
      <c r="I100" s="38"/>
    </row>
    <row r="101" spans="1:9" x14ac:dyDescent="0.2">
      <c r="A101" s="38"/>
      <c r="B101" s="38"/>
      <c r="C101" s="38"/>
      <c r="D101" s="38"/>
      <c r="E101" s="38"/>
      <c r="F101" s="38"/>
      <c r="G101" s="38"/>
      <c r="H101" s="38"/>
      <c r="I101" s="38"/>
    </row>
    <row r="102" spans="1:9" x14ac:dyDescent="0.2">
      <c r="A102" s="38"/>
      <c r="B102" s="38"/>
      <c r="C102" s="38"/>
      <c r="D102" s="38"/>
      <c r="E102" s="38"/>
      <c r="F102" s="38"/>
      <c r="G102" s="38"/>
      <c r="H102" s="38"/>
      <c r="I102" s="38"/>
    </row>
    <row r="103" spans="1:9" x14ac:dyDescent="0.2">
      <c r="A103" s="38"/>
      <c r="B103" s="38"/>
      <c r="C103" s="38"/>
      <c r="D103" s="38"/>
      <c r="E103" s="38"/>
      <c r="F103" s="38"/>
      <c r="G103" s="38"/>
      <c r="H103" s="38"/>
      <c r="I103" s="38"/>
    </row>
    <row r="104" spans="1:9" x14ac:dyDescent="0.2">
      <c r="A104" s="38"/>
      <c r="B104" s="38"/>
      <c r="C104" s="38"/>
      <c r="D104" s="38"/>
      <c r="E104" s="38"/>
      <c r="F104" s="38"/>
      <c r="G104" s="38"/>
      <c r="H104" s="38"/>
      <c r="I104" s="38"/>
    </row>
    <row r="105" spans="1:9" x14ac:dyDescent="0.2">
      <c r="A105" s="38"/>
      <c r="B105" s="38"/>
      <c r="C105" s="38"/>
      <c r="D105" s="38"/>
      <c r="E105" s="38"/>
      <c r="F105" s="38"/>
      <c r="G105" s="38"/>
      <c r="H105" s="38"/>
      <c r="I105" s="38"/>
    </row>
    <row r="106" spans="1:9" x14ac:dyDescent="0.2">
      <c r="A106" s="38"/>
      <c r="B106" s="38"/>
      <c r="C106" s="38"/>
      <c r="D106" s="38"/>
      <c r="E106" s="38"/>
      <c r="F106" s="38"/>
      <c r="G106" s="38"/>
      <c r="H106" s="38"/>
      <c r="I106" s="38"/>
    </row>
    <row r="107" spans="1:9" x14ac:dyDescent="0.2">
      <c r="A107" s="38"/>
      <c r="B107" s="38"/>
      <c r="C107" s="38"/>
      <c r="D107" s="38"/>
      <c r="E107" s="38"/>
      <c r="F107" s="38"/>
      <c r="G107" s="38"/>
      <c r="H107" s="38"/>
      <c r="I107" s="38"/>
    </row>
    <row r="108" spans="1:9" x14ac:dyDescent="0.2">
      <c r="A108" s="38"/>
      <c r="B108" s="38"/>
      <c r="C108" s="38"/>
      <c r="D108" s="38"/>
      <c r="E108" s="38"/>
      <c r="F108" s="38"/>
      <c r="G108" s="38"/>
      <c r="H108" s="38"/>
      <c r="I108" s="38"/>
    </row>
    <row r="109" spans="1:9" x14ac:dyDescent="0.2">
      <c r="A109" s="38"/>
      <c r="B109" s="38"/>
      <c r="C109" s="38"/>
      <c r="D109" s="38"/>
      <c r="E109" s="38"/>
      <c r="F109" s="38"/>
      <c r="G109" s="38"/>
      <c r="H109" s="38"/>
      <c r="I109" s="38"/>
    </row>
    <row r="110" spans="1:9" x14ac:dyDescent="0.2">
      <c r="A110" s="38"/>
      <c r="B110" s="38"/>
      <c r="C110" s="38"/>
      <c r="D110" s="38"/>
      <c r="E110" s="38"/>
      <c r="F110" s="38"/>
      <c r="G110" s="38"/>
      <c r="H110" s="38"/>
      <c r="I110" s="38"/>
    </row>
    <row r="111" spans="1:9" x14ac:dyDescent="0.2">
      <c r="A111" s="38"/>
      <c r="B111" s="38"/>
      <c r="C111" s="38"/>
      <c r="D111" s="38"/>
      <c r="E111" s="38"/>
      <c r="F111" s="38"/>
      <c r="G111" s="38"/>
      <c r="H111" s="38"/>
      <c r="I111" s="38"/>
    </row>
    <row r="112" spans="1:9" x14ac:dyDescent="0.2">
      <c r="A112" s="38"/>
      <c r="B112" s="38"/>
      <c r="C112" s="38"/>
      <c r="D112" s="38"/>
      <c r="E112" s="38"/>
      <c r="F112" s="38"/>
      <c r="G112" s="38"/>
      <c r="H112" s="38"/>
      <c r="I112" s="38"/>
    </row>
    <row r="113" spans="1:9" x14ac:dyDescent="0.2">
      <c r="A113" s="38"/>
      <c r="B113" s="38"/>
      <c r="C113" s="38"/>
      <c r="D113" s="38"/>
      <c r="E113" s="38"/>
      <c r="F113" s="38"/>
      <c r="G113" s="38"/>
      <c r="H113" s="38"/>
      <c r="I113" s="38"/>
    </row>
    <row r="114" spans="1:9" x14ac:dyDescent="0.2">
      <c r="A114" s="38"/>
      <c r="B114" s="38"/>
      <c r="C114" s="38"/>
      <c r="D114" s="38"/>
      <c r="E114" s="38"/>
      <c r="F114" s="38"/>
      <c r="G114" s="38"/>
      <c r="H114" s="38"/>
      <c r="I114" s="38"/>
    </row>
    <row r="115" spans="1:9" x14ac:dyDescent="0.2">
      <c r="A115" s="38"/>
      <c r="B115" s="38"/>
      <c r="C115" s="38"/>
      <c r="D115" s="38"/>
      <c r="E115" s="38"/>
      <c r="F115" s="38"/>
      <c r="G115" s="38"/>
      <c r="H115" s="38"/>
      <c r="I115" s="38"/>
    </row>
    <row r="116" spans="1:9" x14ac:dyDescent="0.2">
      <c r="A116" s="38"/>
      <c r="B116" s="38"/>
      <c r="C116" s="38"/>
      <c r="D116" s="38"/>
      <c r="E116" s="38"/>
      <c r="F116" s="38"/>
      <c r="G116" s="38"/>
      <c r="H116" s="38"/>
      <c r="I116" s="38"/>
    </row>
    <row r="117" spans="1:9" x14ac:dyDescent="0.2">
      <c r="A117" s="38"/>
      <c r="B117" s="38"/>
      <c r="C117" s="38"/>
      <c r="D117" s="38"/>
      <c r="E117" s="38"/>
      <c r="F117" s="38"/>
      <c r="G117" s="38"/>
      <c r="H117" s="38"/>
      <c r="I117" s="38"/>
    </row>
    <row r="118" spans="1:9" x14ac:dyDescent="0.2">
      <c r="A118" s="38"/>
      <c r="B118" s="38"/>
      <c r="C118" s="38"/>
      <c r="D118" s="38"/>
      <c r="E118" s="38"/>
      <c r="F118" s="38"/>
      <c r="G118" s="38"/>
      <c r="H118" s="38"/>
      <c r="I118" s="38"/>
    </row>
    <row r="119" spans="1:9" x14ac:dyDescent="0.2">
      <c r="A119" s="38"/>
      <c r="B119" s="38"/>
      <c r="C119" s="38"/>
      <c r="D119" s="38"/>
      <c r="E119" s="38"/>
      <c r="F119" s="38"/>
      <c r="G119" s="38"/>
      <c r="H119" s="38"/>
      <c r="I119" s="38"/>
    </row>
    <row r="120" spans="1:9" x14ac:dyDescent="0.2">
      <c r="A120" s="38"/>
      <c r="B120" s="38"/>
      <c r="C120" s="38"/>
      <c r="D120" s="38"/>
      <c r="E120" s="38"/>
      <c r="F120" s="38"/>
      <c r="G120" s="38"/>
      <c r="H120" s="38"/>
      <c r="I120" s="38"/>
    </row>
    <row r="121" spans="1:9" x14ac:dyDescent="0.2">
      <c r="A121" s="38"/>
      <c r="B121" s="38"/>
      <c r="C121" s="38"/>
      <c r="D121" s="38"/>
      <c r="E121" s="38"/>
      <c r="F121" s="38"/>
      <c r="G121" s="38"/>
      <c r="H121" s="38"/>
      <c r="I121" s="38"/>
    </row>
    <row r="122" spans="1:9" x14ac:dyDescent="0.2">
      <c r="A122" s="38"/>
      <c r="B122" s="38"/>
      <c r="C122" s="38"/>
      <c r="D122" s="38"/>
      <c r="E122" s="38"/>
      <c r="F122" s="38"/>
      <c r="G122" s="38"/>
      <c r="H122" s="38"/>
      <c r="I122" s="38"/>
    </row>
    <row r="123" spans="1:9" x14ac:dyDescent="0.2">
      <c r="A123" s="38"/>
      <c r="B123" s="38"/>
      <c r="C123" s="38"/>
      <c r="D123" s="38"/>
      <c r="E123" s="38"/>
      <c r="F123" s="38"/>
      <c r="G123" s="38"/>
      <c r="H123" s="38"/>
      <c r="I123" s="38"/>
    </row>
    <row r="124" spans="1:9" x14ac:dyDescent="0.2">
      <c r="A124" s="38"/>
      <c r="B124" s="38"/>
      <c r="C124" s="38"/>
      <c r="D124" s="38"/>
      <c r="E124" s="38"/>
      <c r="F124" s="38"/>
      <c r="G124" s="38"/>
      <c r="H124" s="38"/>
      <c r="I124" s="38"/>
    </row>
    <row r="125" spans="1:9" x14ac:dyDescent="0.2">
      <c r="A125" s="38"/>
      <c r="B125" s="38"/>
      <c r="C125" s="38"/>
      <c r="D125" s="38"/>
      <c r="E125" s="38"/>
      <c r="F125" s="38"/>
      <c r="G125" s="38"/>
      <c r="H125" s="38"/>
      <c r="I125" s="38"/>
    </row>
    <row r="126" spans="1:9" x14ac:dyDescent="0.2">
      <c r="A126" s="38"/>
      <c r="B126" s="38"/>
      <c r="C126" s="38"/>
      <c r="D126" s="38"/>
      <c r="E126" s="38"/>
      <c r="F126" s="38"/>
      <c r="G126" s="38"/>
      <c r="H126" s="38"/>
      <c r="I126" s="38"/>
    </row>
    <row r="127" spans="1:9" x14ac:dyDescent="0.2">
      <c r="A127" s="38"/>
      <c r="B127" s="38"/>
      <c r="C127" s="38"/>
      <c r="D127" s="38"/>
      <c r="E127" s="38"/>
      <c r="F127" s="38"/>
      <c r="G127" s="38"/>
      <c r="H127" s="38"/>
      <c r="I127" s="38"/>
    </row>
    <row r="128" spans="1:9" x14ac:dyDescent="0.2">
      <c r="A128" s="38"/>
      <c r="B128" s="38"/>
      <c r="C128" s="38"/>
      <c r="D128" s="38"/>
      <c r="E128" s="38"/>
      <c r="F128" s="38"/>
      <c r="G128" s="38"/>
      <c r="H128" s="38"/>
      <c r="I128" s="38"/>
    </row>
    <row r="129" spans="1:9" x14ac:dyDescent="0.2">
      <c r="A129" s="38"/>
      <c r="B129" s="38"/>
      <c r="C129" s="38"/>
      <c r="D129" s="38"/>
      <c r="E129" s="38"/>
      <c r="F129" s="38"/>
      <c r="G129" s="38"/>
      <c r="H129" s="38"/>
      <c r="I129" s="38"/>
    </row>
    <row r="130" spans="1:9" x14ac:dyDescent="0.2">
      <c r="A130" s="38"/>
      <c r="B130" s="38"/>
      <c r="C130" s="38"/>
      <c r="D130" s="38"/>
      <c r="E130" s="38"/>
      <c r="F130" s="38"/>
      <c r="G130" s="38"/>
      <c r="H130" s="38"/>
      <c r="I130" s="38"/>
    </row>
    <row r="131" spans="1:9" x14ac:dyDescent="0.2">
      <c r="A131" s="38"/>
      <c r="B131" s="38"/>
      <c r="C131" s="38"/>
      <c r="D131" s="38"/>
      <c r="E131" s="38"/>
      <c r="F131" s="38"/>
      <c r="G131" s="38"/>
      <c r="H131" s="38"/>
      <c r="I131" s="38"/>
    </row>
    <row r="132" spans="1:9" x14ac:dyDescent="0.2">
      <c r="A132" s="38"/>
      <c r="B132" s="38"/>
      <c r="C132" s="38"/>
      <c r="D132" s="38"/>
      <c r="E132" s="38"/>
      <c r="F132" s="38"/>
      <c r="G132" s="38"/>
      <c r="H132" s="38"/>
      <c r="I132" s="38"/>
    </row>
    <row r="133" spans="1:9" x14ac:dyDescent="0.2">
      <c r="A133" s="38"/>
      <c r="B133" s="38"/>
      <c r="C133" s="38"/>
      <c r="D133" s="38"/>
      <c r="E133" s="38"/>
      <c r="F133" s="38"/>
      <c r="G133" s="38"/>
      <c r="H133" s="38"/>
      <c r="I133" s="38"/>
    </row>
    <row r="134" spans="1:9" x14ac:dyDescent="0.2">
      <c r="A134" s="38"/>
      <c r="B134" s="38"/>
      <c r="C134" s="38"/>
      <c r="D134" s="38"/>
      <c r="E134" s="38"/>
      <c r="F134" s="38"/>
      <c r="G134" s="38"/>
      <c r="H134" s="38"/>
      <c r="I134" s="38"/>
    </row>
    <row r="135" spans="1:9" x14ac:dyDescent="0.2">
      <c r="A135" s="38"/>
      <c r="B135" s="38"/>
      <c r="C135" s="38"/>
      <c r="D135" s="38"/>
      <c r="E135" s="38"/>
      <c r="F135" s="38"/>
      <c r="G135" s="38"/>
      <c r="H135" s="38"/>
      <c r="I135" s="38"/>
    </row>
    <row r="136" spans="1:9" x14ac:dyDescent="0.2">
      <c r="A136" s="38"/>
      <c r="B136" s="38"/>
      <c r="C136" s="38"/>
      <c r="D136" s="38"/>
      <c r="E136" s="38"/>
      <c r="F136" s="38"/>
      <c r="G136" s="38"/>
      <c r="H136" s="38"/>
      <c r="I136" s="38"/>
    </row>
    <row r="137" spans="1:9" x14ac:dyDescent="0.2">
      <c r="A137" s="38"/>
      <c r="B137" s="38"/>
      <c r="C137" s="38"/>
      <c r="D137" s="38"/>
      <c r="E137" s="38"/>
      <c r="F137" s="38"/>
      <c r="G137" s="38"/>
      <c r="H137" s="38"/>
      <c r="I137" s="38"/>
    </row>
    <row r="138" spans="1:9" x14ac:dyDescent="0.2">
      <c r="A138" s="38"/>
      <c r="B138" s="38"/>
      <c r="C138" s="38"/>
      <c r="D138" s="38"/>
      <c r="E138" s="38"/>
      <c r="F138" s="38"/>
      <c r="G138" s="38"/>
      <c r="H138" s="38"/>
      <c r="I138" s="38"/>
    </row>
    <row r="139" spans="1:9" x14ac:dyDescent="0.2">
      <c r="A139" s="38"/>
      <c r="B139" s="38"/>
      <c r="C139" s="38"/>
      <c r="D139" s="38"/>
      <c r="E139" s="38"/>
      <c r="F139" s="38"/>
      <c r="G139" s="38"/>
      <c r="H139" s="38"/>
      <c r="I139" s="38"/>
    </row>
    <row r="140" spans="1:9" x14ac:dyDescent="0.2">
      <c r="A140" s="38"/>
      <c r="B140" s="38"/>
      <c r="C140" s="38"/>
      <c r="D140" s="38"/>
      <c r="E140" s="38"/>
      <c r="F140" s="38"/>
      <c r="G140" s="38"/>
      <c r="H140" s="38"/>
      <c r="I140" s="38"/>
    </row>
    <row r="141" spans="1:9" x14ac:dyDescent="0.2">
      <c r="A141" s="38"/>
      <c r="B141" s="38"/>
      <c r="C141" s="38"/>
      <c r="D141" s="38"/>
      <c r="E141" s="38"/>
      <c r="F141" s="38"/>
      <c r="G141" s="38"/>
      <c r="H141" s="38"/>
      <c r="I141" s="38"/>
    </row>
    <row r="142" spans="1:9" x14ac:dyDescent="0.2">
      <c r="A142" s="38"/>
      <c r="B142" s="38"/>
      <c r="C142" s="38"/>
      <c r="D142" s="38"/>
      <c r="E142" s="38"/>
      <c r="F142" s="38"/>
      <c r="G142" s="38"/>
      <c r="H142" s="38"/>
      <c r="I142" s="38"/>
    </row>
    <row r="143" spans="1:9" x14ac:dyDescent="0.2">
      <c r="A143" s="38"/>
      <c r="B143" s="38"/>
      <c r="C143" s="38"/>
      <c r="D143" s="38"/>
      <c r="E143" s="38"/>
      <c r="F143" s="38"/>
      <c r="G143" s="38"/>
      <c r="H143" s="38"/>
      <c r="I143" s="38"/>
    </row>
    <row r="144" spans="1:9" x14ac:dyDescent="0.2">
      <c r="A144" s="38"/>
      <c r="B144" s="38"/>
      <c r="C144" s="38"/>
      <c r="D144" s="38"/>
      <c r="E144" s="38"/>
      <c r="F144" s="38"/>
      <c r="G144" s="38"/>
      <c r="H144" s="38"/>
      <c r="I144" s="38"/>
    </row>
    <row r="145" spans="1:9" x14ac:dyDescent="0.2">
      <c r="A145" s="38"/>
      <c r="B145" s="38"/>
      <c r="C145" s="38"/>
      <c r="D145" s="38"/>
      <c r="E145" s="38"/>
      <c r="F145" s="38"/>
      <c r="G145" s="38"/>
      <c r="H145" s="38"/>
      <c r="I145" s="38"/>
    </row>
    <row r="146" spans="1:9" x14ac:dyDescent="0.2">
      <c r="A146" s="38"/>
      <c r="B146" s="38"/>
      <c r="C146" s="38"/>
      <c r="D146" s="38"/>
      <c r="E146" s="38"/>
      <c r="F146" s="38"/>
      <c r="G146" s="38"/>
      <c r="H146" s="38"/>
      <c r="I146" s="38"/>
    </row>
    <row r="147" spans="1:9" x14ac:dyDescent="0.2">
      <c r="A147" s="38"/>
      <c r="B147" s="38"/>
      <c r="C147" s="38"/>
      <c r="D147" s="38"/>
      <c r="E147" s="38"/>
      <c r="F147" s="38"/>
      <c r="G147" s="38"/>
      <c r="H147" s="38"/>
      <c r="I147" s="38"/>
    </row>
    <row r="148" spans="1:9" x14ac:dyDescent="0.2">
      <c r="A148" s="38"/>
      <c r="B148" s="38"/>
      <c r="C148" s="38"/>
      <c r="D148" s="38"/>
      <c r="E148" s="38"/>
      <c r="F148" s="38"/>
      <c r="G148" s="38"/>
      <c r="H148" s="38"/>
      <c r="I148" s="38"/>
    </row>
    <row r="149" spans="1:9" x14ac:dyDescent="0.2">
      <c r="A149" s="38"/>
      <c r="B149" s="38"/>
      <c r="C149" s="38"/>
      <c r="D149" s="38"/>
      <c r="E149" s="38"/>
      <c r="F149" s="38"/>
      <c r="G149" s="38"/>
      <c r="H149" s="38"/>
      <c r="I149" s="38"/>
    </row>
    <row r="150" spans="1:9" x14ac:dyDescent="0.2">
      <c r="A150" s="38"/>
      <c r="B150" s="38"/>
      <c r="C150" s="38"/>
      <c r="D150" s="38"/>
      <c r="E150" s="38"/>
      <c r="F150" s="38"/>
      <c r="G150" s="38"/>
      <c r="H150" s="38"/>
      <c r="I150" s="38"/>
    </row>
    <row r="151" spans="1:9" x14ac:dyDescent="0.2">
      <c r="A151" s="38"/>
      <c r="B151" s="38"/>
      <c r="C151" s="38"/>
      <c r="D151" s="38"/>
      <c r="E151" s="38"/>
      <c r="F151" s="38"/>
      <c r="G151" s="38"/>
      <c r="H151" s="38"/>
      <c r="I151" s="38"/>
    </row>
    <row r="152" spans="1:9" x14ac:dyDescent="0.2">
      <c r="A152" s="38"/>
      <c r="B152" s="38"/>
      <c r="C152" s="38"/>
      <c r="D152" s="38"/>
      <c r="E152" s="38"/>
      <c r="F152" s="38"/>
      <c r="G152" s="38"/>
      <c r="H152" s="38"/>
      <c r="I152" s="38"/>
    </row>
    <row r="153" spans="1:9" x14ac:dyDescent="0.2">
      <c r="A153" s="38"/>
      <c r="B153" s="38"/>
      <c r="C153" s="38"/>
      <c r="D153" s="38"/>
      <c r="E153" s="38"/>
      <c r="F153" s="38"/>
      <c r="G153" s="38"/>
      <c r="H153" s="38"/>
      <c r="I153" s="38"/>
    </row>
    <row r="154" spans="1:9" x14ac:dyDescent="0.2">
      <c r="A154" s="38"/>
      <c r="B154" s="38"/>
      <c r="C154" s="38"/>
      <c r="D154" s="38"/>
      <c r="E154" s="38"/>
      <c r="F154" s="38"/>
      <c r="G154" s="38"/>
      <c r="H154" s="38"/>
      <c r="I154" s="38"/>
    </row>
    <row r="155" spans="1:9" x14ac:dyDescent="0.2">
      <c r="A155" s="38"/>
      <c r="B155" s="38"/>
      <c r="C155" s="38"/>
      <c r="D155" s="38"/>
      <c r="E155" s="38"/>
      <c r="F155" s="38"/>
      <c r="G155" s="38"/>
      <c r="H155" s="38"/>
      <c r="I155" s="38"/>
    </row>
    <row r="156" spans="1:9" x14ac:dyDescent="0.2">
      <c r="A156" s="38"/>
      <c r="B156" s="38"/>
      <c r="C156" s="38"/>
      <c r="D156" s="38"/>
      <c r="E156" s="38"/>
      <c r="F156" s="38"/>
      <c r="G156" s="38"/>
      <c r="H156" s="38"/>
      <c r="I156" s="38"/>
    </row>
    <row r="157" spans="1:9" x14ac:dyDescent="0.2">
      <c r="A157" s="38"/>
      <c r="B157" s="38"/>
      <c r="C157" s="38"/>
      <c r="D157" s="38"/>
      <c r="E157" s="38"/>
      <c r="F157" s="38"/>
      <c r="G157" s="38"/>
      <c r="H157" s="38"/>
      <c r="I157" s="38"/>
    </row>
    <row r="158" spans="1:9" x14ac:dyDescent="0.2">
      <c r="A158" s="38"/>
      <c r="B158" s="38"/>
      <c r="C158" s="38"/>
      <c r="D158" s="38"/>
      <c r="E158" s="38"/>
      <c r="F158" s="38"/>
      <c r="G158" s="38"/>
      <c r="H158" s="38"/>
      <c r="I158" s="38"/>
    </row>
    <row r="159" spans="1:9" x14ac:dyDescent="0.2">
      <c r="A159" s="38"/>
      <c r="B159" s="38"/>
      <c r="C159" s="38"/>
      <c r="D159" s="38"/>
      <c r="E159" s="38"/>
      <c r="F159" s="38"/>
      <c r="G159" s="38"/>
      <c r="H159" s="38"/>
      <c r="I159" s="38"/>
    </row>
    <row r="160" spans="1:9" x14ac:dyDescent="0.2">
      <c r="A160" s="38"/>
      <c r="B160" s="38"/>
      <c r="C160" s="38"/>
      <c r="D160" s="38"/>
      <c r="E160" s="38"/>
      <c r="F160" s="38"/>
      <c r="G160" s="38"/>
      <c r="H160" s="38"/>
      <c r="I160" s="38"/>
    </row>
    <row r="161" spans="1:9" x14ac:dyDescent="0.2">
      <c r="A161" s="38"/>
      <c r="B161" s="38"/>
      <c r="C161" s="38"/>
      <c r="D161" s="38"/>
      <c r="E161" s="38"/>
      <c r="F161" s="38"/>
      <c r="G161" s="38"/>
      <c r="H161" s="38"/>
      <c r="I161" s="38"/>
    </row>
    <row r="162" spans="1:9" x14ac:dyDescent="0.2">
      <c r="A162" s="38"/>
      <c r="B162" s="38"/>
      <c r="C162" s="38"/>
      <c r="D162" s="38"/>
      <c r="E162" s="38"/>
      <c r="F162" s="38"/>
      <c r="G162" s="38"/>
      <c r="H162" s="38"/>
      <c r="I162" s="38"/>
    </row>
    <row r="163" spans="1:9" x14ac:dyDescent="0.2">
      <c r="A163" s="38"/>
      <c r="B163" s="38"/>
      <c r="C163" s="38"/>
      <c r="D163" s="38"/>
      <c r="E163" s="38"/>
      <c r="F163" s="38"/>
      <c r="G163" s="38"/>
      <c r="H163" s="38"/>
      <c r="I163" s="38"/>
    </row>
    <row r="164" spans="1:9" x14ac:dyDescent="0.2">
      <c r="A164" s="38"/>
      <c r="B164" s="38"/>
      <c r="C164" s="38"/>
      <c r="D164" s="38"/>
      <c r="E164" s="38"/>
      <c r="F164" s="38"/>
      <c r="G164" s="38"/>
      <c r="H164" s="38"/>
      <c r="I164" s="38"/>
    </row>
    <row r="165" spans="1:9" x14ac:dyDescent="0.2">
      <c r="A165" s="38"/>
      <c r="B165" s="38"/>
      <c r="C165" s="38"/>
      <c r="D165" s="38"/>
      <c r="E165" s="38"/>
      <c r="F165" s="38"/>
      <c r="G165" s="38"/>
      <c r="H165" s="38"/>
      <c r="I165" s="38"/>
    </row>
    <row r="166" spans="1:9" x14ac:dyDescent="0.2">
      <c r="A166" s="38"/>
      <c r="B166" s="38"/>
      <c r="C166" s="38"/>
      <c r="D166" s="38"/>
      <c r="E166" s="38"/>
      <c r="F166" s="38"/>
      <c r="G166" s="38"/>
      <c r="H166" s="38"/>
      <c r="I166" s="38"/>
    </row>
    <row r="167" spans="1:9" x14ac:dyDescent="0.2">
      <c r="A167" s="38"/>
      <c r="B167" s="38"/>
      <c r="C167" s="38"/>
      <c r="D167" s="38"/>
      <c r="E167" s="38"/>
      <c r="F167" s="38"/>
      <c r="G167" s="38"/>
      <c r="H167" s="38"/>
      <c r="I167" s="38"/>
    </row>
    <row r="168" spans="1:9" x14ac:dyDescent="0.2">
      <c r="A168" s="38"/>
      <c r="B168" s="38"/>
      <c r="C168" s="38"/>
      <c r="D168" s="38"/>
      <c r="E168" s="38"/>
      <c r="F168" s="38"/>
      <c r="G168" s="38"/>
      <c r="H168" s="38"/>
      <c r="I168" s="38"/>
    </row>
    <row r="169" spans="1:9" x14ac:dyDescent="0.2">
      <c r="A169" s="38"/>
      <c r="B169" s="38"/>
      <c r="C169" s="38"/>
      <c r="D169" s="38"/>
      <c r="E169" s="38"/>
      <c r="F169" s="38"/>
      <c r="G169" s="38"/>
      <c r="H169" s="38"/>
      <c r="I169" s="38"/>
    </row>
    <row r="170" spans="1:9" x14ac:dyDescent="0.2">
      <c r="A170" s="38"/>
      <c r="B170" s="38"/>
      <c r="C170" s="38"/>
      <c r="D170" s="38"/>
      <c r="E170" s="38"/>
      <c r="F170" s="38"/>
      <c r="G170" s="38"/>
      <c r="H170" s="38"/>
      <c r="I170" s="38"/>
    </row>
    <row r="171" spans="1:9" x14ac:dyDescent="0.2">
      <c r="A171" s="38"/>
      <c r="B171" s="38"/>
      <c r="C171" s="38"/>
      <c r="D171" s="38"/>
      <c r="E171" s="38"/>
      <c r="F171" s="38"/>
      <c r="G171" s="38"/>
      <c r="H171" s="38"/>
      <c r="I171" s="38"/>
    </row>
    <row r="172" spans="1:9" x14ac:dyDescent="0.2">
      <c r="A172" s="38"/>
      <c r="B172" s="38"/>
      <c r="C172" s="38"/>
      <c r="D172" s="38"/>
      <c r="E172" s="38"/>
      <c r="F172" s="38"/>
      <c r="G172" s="38"/>
      <c r="H172" s="38"/>
      <c r="I172" s="38"/>
    </row>
    <row r="173" spans="1:9" x14ac:dyDescent="0.2">
      <c r="A173" s="38"/>
      <c r="B173" s="38"/>
      <c r="C173" s="38"/>
      <c r="D173" s="38"/>
      <c r="E173" s="38"/>
      <c r="F173" s="38"/>
      <c r="G173" s="38"/>
      <c r="H173" s="38"/>
      <c r="I173" s="38"/>
    </row>
    <row r="174" spans="1:9" x14ac:dyDescent="0.2">
      <c r="A174" s="38"/>
      <c r="B174" s="38"/>
      <c r="C174" s="38"/>
      <c r="D174" s="38"/>
      <c r="E174" s="38"/>
      <c r="F174" s="38"/>
      <c r="G174" s="38"/>
      <c r="H174" s="38"/>
      <c r="I174" s="38"/>
    </row>
    <row r="175" spans="1:9" x14ac:dyDescent="0.2">
      <c r="A175" s="38"/>
      <c r="B175" s="38"/>
      <c r="C175" s="38"/>
      <c r="D175" s="38"/>
      <c r="E175" s="38"/>
      <c r="F175" s="38"/>
      <c r="G175" s="38"/>
      <c r="H175" s="38"/>
      <c r="I175" s="38"/>
    </row>
    <row r="176" spans="1:9" x14ac:dyDescent="0.2">
      <c r="A176" s="38"/>
      <c r="B176" s="38"/>
      <c r="C176" s="38"/>
      <c r="D176" s="38"/>
      <c r="E176" s="38"/>
      <c r="F176" s="38"/>
      <c r="G176" s="38"/>
      <c r="H176" s="38"/>
      <c r="I176" s="38"/>
    </row>
    <row r="177" spans="1:9" x14ac:dyDescent="0.2">
      <c r="A177" s="38"/>
      <c r="B177" s="38"/>
      <c r="C177" s="38"/>
      <c r="D177" s="38"/>
      <c r="E177" s="38"/>
      <c r="F177" s="38"/>
      <c r="G177" s="38"/>
      <c r="H177" s="38"/>
      <c r="I177" s="38"/>
    </row>
    <row r="178" spans="1:9" x14ac:dyDescent="0.2">
      <c r="A178" s="38"/>
      <c r="B178" s="38"/>
      <c r="C178" s="38"/>
      <c r="D178" s="38"/>
      <c r="E178" s="38"/>
      <c r="F178" s="38"/>
      <c r="G178" s="38"/>
      <c r="H178" s="38"/>
      <c r="I178" s="38"/>
    </row>
    <row r="179" spans="1:9" x14ac:dyDescent="0.2">
      <c r="A179" s="38"/>
      <c r="B179" s="38"/>
      <c r="C179" s="38"/>
      <c r="D179" s="38"/>
      <c r="E179" s="38"/>
      <c r="F179" s="38"/>
      <c r="G179" s="38"/>
      <c r="H179" s="38"/>
      <c r="I179" s="38"/>
    </row>
    <row r="180" spans="1:9" x14ac:dyDescent="0.2">
      <c r="A180" s="38"/>
      <c r="B180" s="38"/>
      <c r="C180" s="38"/>
      <c r="D180" s="38"/>
      <c r="E180" s="38"/>
      <c r="F180" s="38"/>
      <c r="G180" s="38"/>
      <c r="H180" s="38"/>
      <c r="I180" s="38"/>
    </row>
    <row r="181" spans="1:9" x14ac:dyDescent="0.2">
      <c r="A181" s="38"/>
      <c r="B181" s="38"/>
      <c r="C181" s="38"/>
      <c r="D181" s="38"/>
      <c r="E181" s="38"/>
      <c r="F181" s="38"/>
      <c r="G181" s="38"/>
      <c r="H181" s="38"/>
      <c r="I181" s="38"/>
    </row>
    <row r="182" spans="1:9" x14ac:dyDescent="0.2">
      <c r="A182" s="38"/>
      <c r="B182" s="38"/>
      <c r="C182" s="38"/>
      <c r="D182" s="38"/>
      <c r="E182" s="38"/>
      <c r="F182" s="38"/>
      <c r="G182" s="38"/>
      <c r="H182" s="38"/>
      <c r="I182" s="38"/>
    </row>
    <row r="183" spans="1:9" x14ac:dyDescent="0.2">
      <c r="A183" s="38"/>
      <c r="B183" s="38"/>
      <c r="C183" s="38"/>
      <c r="D183" s="38"/>
      <c r="E183" s="38"/>
      <c r="F183" s="38"/>
      <c r="G183" s="38"/>
      <c r="H183" s="38"/>
      <c r="I183" s="38"/>
    </row>
    <row r="184" spans="1:9" x14ac:dyDescent="0.2">
      <c r="A184" s="38"/>
      <c r="B184" s="38"/>
      <c r="C184" s="38"/>
      <c r="D184" s="38"/>
      <c r="E184" s="38"/>
      <c r="F184" s="38"/>
      <c r="G184" s="38"/>
      <c r="H184" s="38"/>
      <c r="I184" s="38"/>
    </row>
    <row r="185" spans="1:9" x14ac:dyDescent="0.2">
      <c r="A185" s="38"/>
      <c r="B185" s="38"/>
      <c r="C185" s="38"/>
      <c r="D185" s="38"/>
      <c r="E185" s="38"/>
      <c r="F185" s="38"/>
      <c r="G185" s="38"/>
      <c r="H185" s="38"/>
      <c r="I185" s="38"/>
    </row>
    <row r="186" spans="1:9" x14ac:dyDescent="0.2">
      <c r="A186" s="38"/>
      <c r="B186" s="38"/>
      <c r="C186" s="38"/>
      <c r="D186" s="38"/>
      <c r="E186" s="38"/>
      <c r="F186" s="38"/>
      <c r="G186" s="38"/>
      <c r="H186" s="38"/>
      <c r="I186" s="38"/>
    </row>
    <row r="187" spans="1:9" x14ac:dyDescent="0.2">
      <c r="A187" s="38"/>
      <c r="B187" s="38"/>
      <c r="C187" s="38"/>
      <c r="D187" s="38"/>
      <c r="E187" s="38"/>
      <c r="F187" s="38"/>
      <c r="G187" s="38"/>
      <c r="H187" s="38"/>
      <c r="I187" s="38"/>
    </row>
    <row r="188" spans="1:9" x14ac:dyDescent="0.2">
      <c r="A188" s="38"/>
      <c r="B188" s="38"/>
      <c r="C188" s="38"/>
      <c r="D188" s="38"/>
      <c r="E188" s="38"/>
      <c r="F188" s="38"/>
      <c r="G188" s="38"/>
      <c r="H188" s="38"/>
      <c r="I188" s="38"/>
    </row>
    <row r="189" spans="1:9" x14ac:dyDescent="0.2">
      <c r="A189" s="38"/>
      <c r="B189" s="38"/>
      <c r="C189" s="38"/>
      <c r="D189" s="38"/>
      <c r="E189" s="38"/>
      <c r="F189" s="38"/>
      <c r="G189" s="38"/>
      <c r="H189" s="38"/>
      <c r="I189" s="38"/>
    </row>
    <row r="190" spans="1:9" x14ac:dyDescent="0.2">
      <c r="A190" s="38"/>
      <c r="B190" s="38"/>
      <c r="C190" s="38"/>
      <c r="D190" s="38"/>
      <c r="E190" s="38"/>
      <c r="F190" s="38"/>
      <c r="G190" s="38"/>
      <c r="H190" s="38"/>
      <c r="I190" s="38"/>
    </row>
    <row r="191" spans="1:9" x14ac:dyDescent="0.2">
      <c r="A191" s="38"/>
      <c r="B191" s="38"/>
      <c r="C191" s="38"/>
      <c r="D191" s="38"/>
      <c r="E191" s="38"/>
      <c r="F191" s="38"/>
      <c r="G191" s="38"/>
      <c r="H191" s="38"/>
      <c r="I191" s="38"/>
    </row>
    <row r="192" spans="1:9" x14ac:dyDescent="0.2">
      <c r="A192" s="38"/>
      <c r="B192" s="38"/>
      <c r="C192" s="38"/>
      <c r="D192" s="38"/>
      <c r="E192" s="38"/>
      <c r="F192" s="38"/>
      <c r="G192" s="38"/>
      <c r="H192" s="38"/>
      <c r="I192" s="38"/>
    </row>
    <row r="193" spans="1:9" x14ac:dyDescent="0.2">
      <c r="A193" s="38"/>
      <c r="B193" s="38"/>
      <c r="C193" s="38"/>
      <c r="D193" s="38"/>
      <c r="E193" s="38"/>
      <c r="F193" s="38"/>
      <c r="G193" s="38"/>
      <c r="H193" s="38"/>
      <c r="I193" s="38"/>
    </row>
    <row r="194" spans="1:9" x14ac:dyDescent="0.2">
      <c r="A194" s="38"/>
      <c r="B194" s="38"/>
      <c r="C194" s="38"/>
      <c r="D194" s="38"/>
      <c r="E194" s="38"/>
      <c r="F194" s="38"/>
      <c r="G194" s="38"/>
      <c r="H194" s="38"/>
      <c r="I194" s="38"/>
    </row>
    <row r="195" spans="1:9" x14ac:dyDescent="0.2">
      <c r="A195" s="38"/>
      <c r="B195" s="38"/>
      <c r="C195" s="38"/>
      <c r="D195" s="38"/>
      <c r="E195" s="38"/>
      <c r="F195" s="38"/>
      <c r="G195" s="38"/>
      <c r="H195" s="38"/>
      <c r="I195" s="38"/>
    </row>
    <row r="196" spans="1:9" x14ac:dyDescent="0.2">
      <c r="A196" s="38"/>
      <c r="B196" s="38"/>
      <c r="C196" s="38"/>
      <c r="D196" s="38"/>
      <c r="E196" s="38"/>
      <c r="F196" s="38"/>
      <c r="G196" s="38"/>
      <c r="H196" s="38"/>
      <c r="I196" s="38"/>
    </row>
    <row r="197" spans="1:9" x14ac:dyDescent="0.2">
      <c r="A197" s="38"/>
      <c r="B197" s="38"/>
      <c r="C197" s="38"/>
      <c r="D197" s="38"/>
      <c r="E197" s="38"/>
      <c r="F197" s="38"/>
      <c r="G197" s="38"/>
      <c r="H197" s="38"/>
      <c r="I197" s="38"/>
    </row>
    <row r="198" spans="1:9" x14ac:dyDescent="0.2">
      <c r="A198" s="38"/>
      <c r="B198" s="38"/>
      <c r="C198" s="38"/>
      <c r="D198" s="38"/>
      <c r="E198" s="38"/>
      <c r="F198" s="38"/>
      <c r="G198" s="38"/>
      <c r="H198" s="38"/>
      <c r="I198" s="38"/>
    </row>
    <row r="199" spans="1:9" x14ac:dyDescent="0.2">
      <c r="A199" s="38"/>
      <c r="B199" s="38"/>
      <c r="C199" s="38"/>
      <c r="D199" s="38"/>
      <c r="E199" s="38"/>
      <c r="F199" s="38"/>
      <c r="G199" s="38"/>
      <c r="H199" s="38"/>
      <c r="I199" s="38"/>
    </row>
    <row r="200" spans="1:9" x14ac:dyDescent="0.2">
      <c r="A200" s="38"/>
      <c r="B200" s="38"/>
      <c r="C200" s="38"/>
      <c r="D200" s="38"/>
      <c r="E200" s="38"/>
      <c r="F200" s="38"/>
      <c r="G200" s="38"/>
      <c r="H200" s="38"/>
      <c r="I200" s="38"/>
    </row>
    <row r="201" spans="1:9" x14ac:dyDescent="0.2">
      <c r="A201" s="38"/>
      <c r="B201" s="38"/>
      <c r="C201" s="38"/>
      <c r="D201" s="38"/>
      <c r="E201" s="38"/>
      <c r="F201" s="38"/>
      <c r="G201" s="38"/>
      <c r="H201" s="38"/>
      <c r="I201" s="38"/>
    </row>
    <row r="202" spans="1:9" x14ac:dyDescent="0.2">
      <c r="A202" s="38"/>
      <c r="B202" s="38"/>
      <c r="C202" s="38"/>
      <c r="D202" s="38"/>
      <c r="E202" s="38"/>
      <c r="F202" s="38"/>
      <c r="G202" s="38"/>
      <c r="H202" s="38"/>
      <c r="I202" s="38"/>
    </row>
    <row r="203" spans="1:9" x14ac:dyDescent="0.2">
      <c r="A203" s="38"/>
      <c r="B203" s="38"/>
      <c r="C203" s="38"/>
      <c r="D203" s="38"/>
      <c r="E203" s="38"/>
      <c r="F203" s="38"/>
      <c r="G203" s="38"/>
      <c r="H203" s="38"/>
      <c r="I203" s="38"/>
    </row>
    <row r="204" spans="1:9" x14ac:dyDescent="0.2">
      <c r="A204" s="38"/>
      <c r="B204" s="38"/>
      <c r="C204" s="38"/>
      <c r="D204" s="38"/>
      <c r="E204" s="38"/>
      <c r="F204" s="38"/>
      <c r="G204" s="38"/>
      <c r="H204" s="38"/>
      <c r="I204" s="38"/>
    </row>
    <row r="205" spans="1:9" x14ac:dyDescent="0.2">
      <c r="A205" s="38"/>
      <c r="B205" s="38"/>
      <c r="C205" s="38"/>
      <c r="D205" s="38"/>
      <c r="E205" s="38"/>
      <c r="F205" s="38"/>
      <c r="G205" s="38"/>
      <c r="H205" s="38"/>
      <c r="I205" s="38"/>
    </row>
    <row r="206" spans="1:9" x14ac:dyDescent="0.2">
      <c r="A206" s="38"/>
      <c r="B206" s="38"/>
      <c r="C206" s="38"/>
      <c r="D206" s="38"/>
      <c r="E206" s="38"/>
      <c r="F206" s="38"/>
      <c r="G206" s="38"/>
      <c r="H206" s="38"/>
      <c r="I206" s="38"/>
    </row>
    <row r="207" spans="1:9" x14ac:dyDescent="0.2">
      <c r="A207" s="38"/>
      <c r="B207" s="38"/>
      <c r="C207" s="38"/>
      <c r="D207" s="38"/>
      <c r="E207" s="38"/>
      <c r="F207" s="38"/>
      <c r="G207" s="38"/>
      <c r="H207" s="38"/>
      <c r="I207" s="38"/>
    </row>
    <row r="208" spans="1:9" x14ac:dyDescent="0.2">
      <c r="A208" s="38"/>
      <c r="B208" s="38"/>
      <c r="C208" s="38"/>
      <c r="D208" s="38"/>
      <c r="E208" s="38"/>
      <c r="F208" s="38"/>
      <c r="G208" s="38"/>
      <c r="H208" s="38"/>
      <c r="I208" s="38"/>
    </row>
    <row r="209" spans="1:9" x14ac:dyDescent="0.2">
      <c r="A209" s="38"/>
      <c r="B209" s="38"/>
      <c r="C209" s="38"/>
      <c r="D209" s="38"/>
      <c r="E209" s="38"/>
      <c r="F209" s="38"/>
      <c r="G209" s="38"/>
      <c r="H209" s="38"/>
      <c r="I209" s="38"/>
    </row>
    <row r="210" spans="1:9" x14ac:dyDescent="0.2">
      <c r="A210" s="38"/>
      <c r="B210" s="38"/>
      <c r="C210" s="38"/>
      <c r="D210" s="38"/>
      <c r="E210" s="38"/>
      <c r="F210" s="38"/>
      <c r="G210" s="38"/>
      <c r="H210" s="38"/>
      <c r="I210" s="38"/>
    </row>
    <row r="211" spans="1:9" x14ac:dyDescent="0.2">
      <c r="A211" s="38"/>
      <c r="B211" s="38"/>
      <c r="C211" s="38"/>
      <c r="D211" s="38"/>
      <c r="E211" s="38"/>
      <c r="F211" s="38"/>
      <c r="G211" s="38"/>
      <c r="H211" s="38"/>
      <c r="I211" s="38"/>
    </row>
    <row r="212" spans="1:9" x14ac:dyDescent="0.2">
      <c r="A212" s="38"/>
      <c r="B212" s="38"/>
      <c r="C212" s="38"/>
      <c r="D212" s="38"/>
      <c r="E212" s="38"/>
      <c r="F212" s="38"/>
      <c r="G212" s="38"/>
      <c r="H212" s="38"/>
      <c r="I212" s="38"/>
    </row>
    <row r="213" spans="1:9" x14ac:dyDescent="0.2">
      <c r="A213" s="38"/>
      <c r="B213" s="38"/>
      <c r="C213" s="38"/>
      <c r="D213" s="38"/>
      <c r="E213" s="38"/>
      <c r="F213" s="38"/>
      <c r="G213" s="38"/>
      <c r="H213" s="38"/>
      <c r="I213" s="38"/>
    </row>
    <row r="214" spans="1:9" x14ac:dyDescent="0.2">
      <c r="A214" s="38"/>
      <c r="B214" s="38"/>
      <c r="C214" s="38"/>
      <c r="D214" s="38"/>
      <c r="E214" s="38"/>
      <c r="F214" s="38"/>
      <c r="G214" s="38"/>
      <c r="H214" s="38"/>
      <c r="I214" s="38"/>
    </row>
    <row r="215" spans="1:9" x14ac:dyDescent="0.2">
      <c r="A215" s="38"/>
      <c r="B215" s="38"/>
      <c r="C215" s="38"/>
      <c r="D215" s="38"/>
      <c r="E215" s="38"/>
      <c r="F215" s="38"/>
      <c r="G215" s="38"/>
      <c r="H215" s="38"/>
      <c r="I215" s="38"/>
    </row>
    <row r="216" spans="1:9" x14ac:dyDescent="0.2">
      <c r="A216" s="38"/>
      <c r="B216" s="38"/>
      <c r="C216" s="38"/>
      <c r="D216" s="38"/>
      <c r="E216" s="38"/>
      <c r="F216" s="38"/>
      <c r="G216" s="38"/>
      <c r="H216" s="38"/>
      <c r="I216" s="38"/>
    </row>
    <row r="217" spans="1:9" x14ac:dyDescent="0.2">
      <c r="A217" s="38"/>
      <c r="B217" s="38"/>
      <c r="C217" s="38"/>
      <c r="D217" s="38"/>
      <c r="E217" s="38"/>
      <c r="F217" s="38"/>
      <c r="G217" s="38"/>
      <c r="H217" s="38"/>
      <c r="I217" s="38"/>
    </row>
    <row r="218" spans="1:9" x14ac:dyDescent="0.2">
      <c r="A218" s="38"/>
      <c r="B218" s="38"/>
      <c r="C218" s="38"/>
      <c r="D218" s="38"/>
      <c r="E218" s="38"/>
      <c r="F218" s="38"/>
      <c r="G218" s="38"/>
      <c r="H218" s="38"/>
      <c r="I218" s="38"/>
    </row>
    <row r="219" spans="1:9" x14ac:dyDescent="0.2">
      <c r="A219" s="38"/>
      <c r="B219" s="38"/>
      <c r="C219" s="38"/>
      <c r="D219" s="38"/>
      <c r="E219" s="38"/>
      <c r="F219" s="38"/>
      <c r="G219" s="38"/>
      <c r="H219" s="38"/>
      <c r="I219" s="38"/>
    </row>
    <row r="220" spans="1:9" x14ac:dyDescent="0.2">
      <c r="A220" s="38"/>
      <c r="B220" s="38"/>
      <c r="C220" s="38"/>
      <c r="D220" s="38"/>
      <c r="E220" s="38"/>
      <c r="F220" s="38"/>
      <c r="G220" s="38"/>
      <c r="H220" s="38"/>
      <c r="I220" s="38"/>
    </row>
    <row r="221" spans="1:9" x14ac:dyDescent="0.2">
      <c r="A221" s="38"/>
      <c r="B221" s="38"/>
      <c r="C221" s="38"/>
      <c r="D221" s="38"/>
      <c r="E221" s="38"/>
      <c r="F221" s="38"/>
      <c r="G221" s="38"/>
      <c r="H221" s="38"/>
      <c r="I221" s="38"/>
    </row>
    <row r="222" spans="1:9" x14ac:dyDescent="0.2">
      <c r="A222" s="38"/>
      <c r="B222" s="38"/>
      <c r="C222" s="38"/>
      <c r="D222" s="38"/>
      <c r="E222" s="38"/>
      <c r="F222" s="38"/>
      <c r="G222" s="38"/>
      <c r="H222" s="38"/>
      <c r="I222" s="38"/>
    </row>
    <row r="223" spans="1:9" x14ac:dyDescent="0.2">
      <c r="A223" s="38"/>
      <c r="B223" s="38"/>
      <c r="C223" s="38"/>
      <c r="D223" s="38"/>
      <c r="E223" s="38"/>
      <c r="F223" s="38"/>
      <c r="G223" s="38"/>
      <c r="H223" s="38"/>
      <c r="I223" s="38"/>
    </row>
    <row r="224" spans="1:9" x14ac:dyDescent="0.2">
      <c r="A224" s="38"/>
      <c r="B224" s="38"/>
      <c r="C224" s="38"/>
      <c r="D224" s="38"/>
      <c r="E224" s="38"/>
      <c r="F224" s="38"/>
      <c r="G224" s="38"/>
      <c r="H224" s="38"/>
      <c r="I224" s="38"/>
    </row>
    <row r="225" spans="1:9" x14ac:dyDescent="0.2">
      <c r="A225" s="38"/>
      <c r="B225" s="38"/>
      <c r="C225" s="38"/>
      <c r="D225" s="38"/>
      <c r="E225" s="38"/>
      <c r="F225" s="38"/>
      <c r="G225" s="38"/>
      <c r="H225" s="38"/>
      <c r="I225" s="38"/>
    </row>
    <row r="226" spans="1:9" x14ac:dyDescent="0.2">
      <c r="A226" s="38"/>
      <c r="B226" s="38"/>
      <c r="C226" s="38"/>
      <c r="D226" s="38"/>
      <c r="E226" s="38"/>
      <c r="F226" s="38"/>
      <c r="G226" s="38"/>
      <c r="H226" s="38"/>
      <c r="I226" s="38"/>
    </row>
    <row r="227" spans="1:9" x14ac:dyDescent="0.2">
      <c r="A227" s="38"/>
      <c r="B227" s="38"/>
      <c r="C227" s="38"/>
      <c r="D227" s="38"/>
      <c r="E227" s="38"/>
      <c r="F227" s="38"/>
      <c r="G227" s="38"/>
      <c r="H227" s="38"/>
      <c r="I227" s="38"/>
    </row>
    <row r="228" spans="1:9" x14ac:dyDescent="0.2">
      <c r="A228" s="38"/>
      <c r="B228" s="38"/>
      <c r="C228" s="38"/>
      <c r="D228" s="38"/>
      <c r="E228" s="38"/>
      <c r="F228" s="38"/>
      <c r="G228" s="38"/>
      <c r="H228" s="38"/>
      <c r="I228" s="38"/>
    </row>
    <row r="229" spans="1:9" x14ac:dyDescent="0.2">
      <c r="A229" s="38"/>
      <c r="B229" s="38"/>
      <c r="C229" s="38"/>
      <c r="D229" s="38"/>
      <c r="E229" s="38"/>
      <c r="F229" s="38"/>
      <c r="G229" s="38"/>
      <c r="H229" s="38"/>
      <c r="I229" s="38"/>
    </row>
    <row r="230" spans="1:9" x14ac:dyDescent="0.2">
      <c r="A230" s="38"/>
      <c r="B230" s="38"/>
      <c r="C230" s="38"/>
      <c r="D230" s="38"/>
      <c r="E230" s="38"/>
      <c r="F230" s="38"/>
      <c r="G230" s="38"/>
      <c r="H230" s="38"/>
      <c r="I230" s="38"/>
    </row>
    <row r="231" spans="1:9" x14ac:dyDescent="0.2">
      <c r="A231" s="38"/>
      <c r="B231" s="38"/>
      <c r="C231" s="38"/>
      <c r="D231" s="38"/>
      <c r="E231" s="38"/>
      <c r="F231" s="38"/>
      <c r="G231" s="38"/>
      <c r="H231" s="38"/>
      <c r="I231" s="38"/>
    </row>
    <row r="232" spans="1:9" x14ac:dyDescent="0.2">
      <c r="A232" s="38"/>
      <c r="B232" s="38"/>
      <c r="C232" s="38"/>
      <c r="D232" s="38"/>
      <c r="E232" s="38"/>
      <c r="F232" s="38"/>
      <c r="G232" s="38"/>
      <c r="H232" s="38"/>
      <c r="I232" s="38"/>
    </row>
    <row r="233" spans="1:9" x14ac:dyDescent="0.2">
      <c r="A233" s="38"/>
      <c r="B233" s="38"/>
      <c r="C233" s="38"/>
      <c r="D233" s="38"/>
      <c r="E233" s="38"/>
      <c r="F233" s="38"/>
      <c r="G233" s="38"/>
      <c r="H233" s="38"/>
      <c r="I233" s="38"/>
    </row>
    <row r="234" spans="1:9" x14ac:dyDescent="0.2">
      <c r="A234" s="38"/>
      <c r="B234" s="38"/>
      <c r="C234" s="38"/>
      <c r="D234" s="38"/>
      <c r="E234" s="38"/>
      <c r="F234" s="38"/>
      <c r="G234" s="38"/>
      <c r="H234" s="38"/>
      <c r="I234" s="38"/>
    </row>
    <row r="235" spans="1:9" x14ac:dyDescent="0.2">
      <c r="A235" s="38"/>
      <c r="B235" s="38"/>
      <c r="C235" s="38"/>
      <c r="D235" s="38"/>
      <c r="E235" s="38"/>
      <c r="F235" s="38"/>
      <c r="G235" s="38"/>
      <c r="H235" s="38"/>
      <c r="I235" s="38"/>
    </row>
    <row r="236" spans="1:9" x14ac:dyDescent="0.2">
      <c r="A236" s="38"/>
      <c r="B236" s="38"/>
      <c r="C236" s="38"/>
      <c r="D236" s="38"/>
      <c r="E236" s="38"/>
      <c r="F236" s="38"/>
      <c r="G236" s="38"/>
      <c r="H236" s="38"/>
      <c r="I236" s="38"/>
    </row>
    <row r="237" spans="1:9" x14ac:dyDescent="0.2">
      <c r="A237" s="38"/>
      <c r="B237" s="38"/>
      <c r="C237" s="38"/>
      <c r="D237" s="38"/>
      <c r="E237" s="38"/>
      <c r="F237" s="38"/>
      <c r="G237" s="38"/>
      <c r="H237" s="38"/>
      <c r="I237" s="38"/>
    </row>
    <row r="238" spans="1:9" x14ac:dyDescent="0.2">
      <c r="A238" s="38"/>
      <c r="B238" s="38"/>
      <c r="C238" s="38"/>
      <c r="D238" s="38"/>
      <c r="E238" s="38"/>
      <c r="F238" s="38"/>
      <c r="G238" s="38"/>
      <c r="H238" s="38"/>
      <c r="I238" s="38"/>
    </row>
    <row r="239" spans="1:9" x14ac:dyDescent="0.2">
      <c r="A239" s="38"/>
      <c r="B239" s="38"/>
      <c r="C239" s="38"/>
      <c r="D239" s="38"/>
      <c r="E239" s="38"/>
      <c r="F239" s="38"/>
      <c r="G239" s="38"/>
      <c r="H239" s="38"/>
      <c r="I239" s="38"/>
    </row>
    <row r="240" spans="1:9" x14ac:dyDescent="0.2">
      <c r="A240" s="38"/>
      <c r="B240" s="38"/>
      <c r="C240" s="38"/>
      <c r="D240" s="38"/>
      <c r="E240" s="38"/>
      <c r="F240" s="38"/>
      <c r="G240" s="38"/>
      <c r="H240" s="38"/>
      <c r="I240" s="38"/>
    </row>
    <row r="241" spans="1:9" x14ac:dyDescent="0.2">
      <c r="A241" s="38"/>
      <c r="B241" s="38"/>
      <c r="C241" s="38"/>
      <c r="D241" s="38"/>
      <c r="E241" s="38"/>
      <c r="F241" s="38"/>
      <c r="G241" s="38"/>
      <c r="H241" s="38"/>
      <c r="I241" s="38"/>
    </row>
    <row r="242" spans="1:9" x14ac:dyDescent="0.2">
      <c r="A242" s="38"/>
      <c r="B242" s="38"/>
      <c r="C242" s="38"/>
      <c r="D242" s="38"/>
      <c r="E242" s="38"/>
      <c r="F242" s="38"/>
      <c r="G242" s="38"/>
      <c r="H242" s="38"/>
      <c r="I242" s="38"/>
    </row>
    <row r="243" spans="1:9" x14ac:dyDescent="0.2">
      <c r="A243" s="38"/>
      <c r="B243" s="38"/>
      <c r="C243" s="38"/>
      <c r="D243" s="38"/>
      <c r="E243" s="38"/>
      <c r="F243" s="38"/>
      <c r="G243" s="38"/>
      <c r="H243" s="38"/>
      <c r="I243" s="38"/>
    </row>
    <row r="244" spans="1:9" x14ac:dyDescent="0.2">
      <c r="A244" s="38"/>
      <c r="B244" s="38"/>
      <c r="C244" s="38"/>
      <c r="D244" s="38"/>
      <c r="E244" s="38"/>
      <c r="F244" s="38"/>
      <c r="G244" s="38"/>
      <c r="H244" s="38"/>
      <c r="I244" s="38"/>
    </row>
    <row r="245" spans="1:9" x14ac:dyDescent="0.2">
      <c r="A245" s="38"/>
      <c r="B245" s="38"/>
      <c r="C245" s="38"/>
      <c r="D245" s="38"/>
      <c r="E245" s="38"/>
      <c r="F245" s="38"/>
      <c r="G245" s="38"/>
      <c r="H245" s="38"/>
      <c r="I245" s="38"/>
    </row>
    <row r="246" spans="1:9" x14ac:dyDescent="0.2">
      <c r="A246" s="38"/>
      <c r="B246" s="38"/>
      <c r="C246" s="38"/>
      <c r="D246" s="38"/>
      <c r="E246" s="38"/>
      <c r="F246" s="38"/>
      <c r="G246" s="38"/>
      <c r="H246" s="38"/>
      <c r="I246" s="38"/>
    </row>
    <row r="247" spans="1:9" x14ac:dyDescent="0.2">
      <c r="A247" s="38"/>
      <c r="B247" s="38"/>
      <c r="C247" s="38"/>
      <c r="D247" s="38"/>
      <c r="E247" s="38"/>
      <c r="F247" s="38"/>
      <c r="G247" s="38"/>
      <c r="H247" s="38"/>
      <c r="I247" s="38"/>
    </row>
    <row r="248" spans="1:9" x14ac:dyDescent="0.2">
      <c r="A248" s="38"/>
      <c r="B248" s="38"/>
      <c r="C248" s="38"/>
      <c r="D248" s="38"/>
      <c r="E248" s="38"/>
      <c r="F248" s="38"/>
      <c r="G248" s="38"/>
      <c r="H248" s="38"/>
      <c r="I248" s="38"/>
    </row>
    <row r="249" spans="1:9" x14ac:dyDescent="0.2">
      <c r="A249" s="38"/>
      <c r="B249" s="38"/>
      <c r="C249" s="38"/>
      <c r="D249" s="38"/>
      <c r="E249" s="38"/>
      <c r="F249" s="38"/>
      <c r="G249" s="38"/>
      <c r="H249" s="38"/>
      <c r="I249" s="38"/>
    </row>
    <row r="250" spans="1:9" x14ac:dyDescent="0.2">
      <c r="A250" s="38"/>
      <c r="B250" s="38"/>
      <c r="C250" s="38"/>
      <c r="D250" s="38"/>
      <c r="E250" s="38"/>
      <c r="F250" s="38"/>
      <c r="G250" s="38"/>
      <c r="H250" s="38"/>
      <c r="I250" s="38"/>
    </row>
    <row r="251" spans="1:9" x14ac:dyDescent="0.2">
      <c r="A251" s="38"/>
      <c r="B251" s="38"/>
      <c r="C251" s="38"/>
      <c r="D251" s="38"/>
      <c r="E251" s="38"/>
      <c r="F251" s="38"/>
      <c r="G251" s="38"/>
      <c r="H251" s="38"/>
      <c r="I251" s="38"/>
    </row>
    <row r="252" spans="1:9" x14ac:dyDescent="0.2">
      <c r="A252" s="38"/>
      <c r="B252" s="38"/>
      <c r="C252" s="38"/>
      <c r="D252" s="38"/>
      <c r="E252" s="38"/>
      <c r="F252" s="38"/>
      <c r="G252" s="38"/>
      <c r="H252" s="38"/>
      <c r="I252" s="38"/>
    </row>
    <row r="253" spans="1:9" x14ac:dyDescent="0.2">
      <c r="A253" s="38"/>
      <c r="B253" s="38"/>
      <c r="C253" s="38"/>
      <c r="D253" s="38"/>
      <c r="E253" s="38"/>
      <c r="F253" s="38"/>
      <c r="G253" s="38"/>
      <c r="H253" s="38"/>
      <c r="I253" s="38"/>
    </row>
    <row r="254" spans="1:9" x14ac:dyDescent="0.2">
      <c r="A254" s="38"/>
      <c r="B254" s="38"/>
      <c r="C254" s="38"/>
      <c r="D254" s="38"/>
      <c r="E254" s="38"/>
      <c r="F254" s="38"/>
      <c r="G254" s="38"/>
      <c r="H254" s="38"/>
      <c r="I254" s="38"/>
    </row>
    <row r="255" spans="1:9" x14ac:dyDescent="0.2">
      <c r="A255" s="38"/>
      <c r="B255" s="38"/>
      <c r="C255" s="38"/>
      <c r="D255" s="38"/>
      <c r="E255" s="38"/>
      <c r="F255" s="38"/>
      <c r="G255" s="38"/>
      <c r="H255" s="38"/>
      <c r="I255" s="38"/>
    </row>
    <row r="256" spans="1:9" x14ac:dyDescent="0.2">
      <c r="A256" s="38"/>
      <c r="B256" s="38"/>
      <c r="C256" s="38"/>
      <c r="D256" s="38"/>
      <c r="E256" s="38"/>
      <c r="F256" s="38"/>
      <c r="G256" s="38"/>
      <c r="H256" s="38"/>
      <c r="I256" s="38"/>
    </row>
    <row r="257" spans="1:9" x14ac:dyDescent="0.2">
      <c r="A257" s="38"/>
      <c r="B257" s="38"/>
      <c r="C257" s="38"/>
      <c r="D257" s="38"/>
      <c r="E257" s="38"/>
      <c r="F257" s="38"/>
      <c r="G257" s="38"/>
      <c r="H257" s="38"/>
      <c r="I257" s="38"/>
    </row>
    <row r="258" spans="1:9" x14ac:dyDescent="0.2">
      <c r="A258" s="38"/>
      <c r="B258" s="38"/>
      <c r="C258" s="38"/>
      <c r="D258" s="38"/>
      <c r="E258" s="38"/>
      <c r="F258" s="38"/>
      <c r="G258" s="38"/>
      <c r="H258" s="38"/>
      <c r="I258" s="38"/>
    </row>
    <row r="259" spans="1:9" x14ac:dyDescent="0.2">
      <c r="A259" s="38"/>
      <c r="B259" s="38"/>
      <c r="C259" s="38"/>
      <c r="D259" s="38"/>
      <c r="E259" s="38"/>
      <c r="F259" s="38"/>
      <c r="G259" s="38"/>
      <c r="H259" s="38"/>
      <c r="I259" s="38"/>
    </row>
    <row r="260" spans="1:9" x14ac:dyDescent="0.2">
      <c r="A260" s="38"/>
      <c r="B260" s="38"/>
      <c r="C260" s="38"/>
      <c r="D260" s="38"/>
      <c r="E260" s="38"/>
      <c r="F260" s="38"/>
      <c r="G260" s="38"/>
      <c r="H260" s="38"/>
      <c r="I260" s="38"/>
    </row>
    <row r="261" spans="1:9" x14ac:dyDescent="0.2">
      <c r="A261" s="38"/>
      <c r="B261" s="38"/>
      <c r="C261" s="38"/>
      <c r="D261" s="38"/>
      <c r="E261" s="38"/>
      <c r="F261" s="38"/>
      <c r="G261" s="38"/>
      <c r="H261" s="38"/>
      <c r="I261" s="38"/>
    </row>
    <row r="262" spans="1:9" x14ac:dyDescent="0.2">
      <c r="A262" s="38"/>
      <c r="B262" s="38"/>
      <c r="C262" s="38"/>
      <c r="D262" s="38"/>
      <c r="E262" s="38"/>
      <c r="F262" s="38"/>
      <c r="G262" s="38"/>
      <c r="H262" s="38"/>
      <c r="I262" s="38"/>
    </row>
    <row r="263" spans="1:9" x14ac:dyDescent="0.2">
      <c r="A263" s="38"/>
      <c r="B263" s="38"/>
      <c r="C263" s="38"/>
      <c r="D263" s="38"/>
      <c r="E263" s="38"/>
      <c r="F263" s="38"/>
      <c r="G263" s="38"/>
      <c r="H263" s="38"/>
      <c r="I263" s="38"/>
    </row>
    <row r="264" spans="1:9" x14ac:dyDescent="0.2">
      <c r="A264" s="38"/>
      <c r="B264" s="38"/>
      <c r="C264" s="38"/>
      <c r="D264" s="38"/>
      <c r="E264" s="38"/>
      <c r="F264" s="38"/>
      <c r="G264" s="38"/>
      <c r="H264" s="38"/>
      <c r="I264" s="38"/>
    </row>
    <row r="265" spans="1:9" x14ac:dyDescent="0.2">
      <c r="A265" s="38"/>
      <c r="B265" s="38"/>
      <c r="C265" s="38"/>
      <c r="D265" s="38"/>
      <c r="E265" s="38"/>
      <c r="F265" s="38"/>
      <c r="G265" s="38"/>
      <c r="H265" s="38"/>
      <c r="I265" s="38"/>
    </row>
    <row r="266" spans="1:9" x14ac:dyDescent="0.2">
      <c r="A266" s="38"/>
      <c r="B266" s="38"/>
      <c r="C266" s="38"/>
      <c r="D266" s="38"/>
      <c r="E266" s="38"/>
      <c r="F266" s="38"/>
      <c r="G266" s="38"/>
      <c r="H266" s="38"/>
      <c r="I266" s="38"/>
    </row>
    <row r="267" spans="1:9" x14ac:dyDescent="0.2">
      <c r="A267" s="38"/>
      <c r="B267" s="38"/>
      <c r="C267" s="38"/>
      <c r="D267" s="38"/>
      <c r="E267" s="38"/>
      <c r="F267" s="38"/>
      <c r="G267" s="38"/>
      <c r="H267" s="38"/>
      <c r="I267" s="38"/>
    </row>
    <row r="268" spans="1:9" x14ac:dyDescent="0.2">
      <c r="A268" s="38"/>
      <c r="B268" s="38"/>
      <c r="C268" s="38"/>
      <c r="D268" s="38"/>
      <c r="E268" s="38"/>
      <c r="F268" s="38"/>
      <c r="G268" s="38"/>
      <c r="H268" s="38"/>
      <c r="I268" s="38"/>
    </row>
    <row r="269" spans="1:9" x14ac:dyDescent="0.2">
      <c r="A269" s="38"/>
      <c r="B269" s="38"/>
      <c r="C269" s="38"/>
      <c r="D269" s="38"/>
      <c r="E269" s="38"/>
      <c r="F269" s="38"/>
      <c r="G269" s="38"/>
      <c r="H269" s="38"/>
      <c r="I269" s="38"/>
    </row>
    <row r="270" spans="1:9" x14ac:dyDescent="0.2">
      <c r="A270" s="38"/>
      <c r="B270" s="38"/>
      <c r="C270" s="38"/>
      <c r="D270" s="38"/>
      <c r="E270" s="38"/>
      <c r="F270" s="38"/>
      <c r="G270" s="38"/>
      <c r="H270" s="38"/>
      <c r="I270" s="38"/>
    </row>
    <row r="271" spans="1:9" x14ac:dyDescent="0.2">
      <c r="A271" s="38"/>
      <c r="B271" s="38"/>
      <c r="C271" s="38"/>
      <c r="D271" s="38"/>
      <c r="E271" s="38"/>
      <c r="F271" s="38"/>
      <c r="G271" s="38"/>
      <c r="H271" s="38"/>
      <c r="I271" s="38"/>
    </row>
    <row r="272" spans="1:9" x14ac:dyDescent="0.2">
      <c r="A272" s="38"/>
      <c r="B272" s="38"/>
      <c r="C272" s="38"/>
      <c r="D272" s="38"/>
      <c r="E272" s="38"/>
      <c r="F272" s="38"/>
      <c r="G272" s="38"/>
      <c r="H272" s="38"/>
      <c r="I272" s="38"/>
    </row>
    <row r="273" spans="1:9" x14ac:dyDescent="0.2">
      <c r="A273" s="38"/>
      <c r="B273" s="38"/>
      <c r="C273" s="38"/>
      <c r="D273" s="38"/>
      <c r="E273" s="38"/>
      <c r="F273" s="38"/>
      <c r="G273" s="38"/>
      <c r="H273" s="38"/>
      <c r="I273" s="38"/>
    </row>
    <row r="274" spans="1:9" x14ac:dyDescent="0.2">
      <c r="A274" s="38"/>
      <c r="B274" s="38"/>
      <c r="C274" s="38"/>
      <c r="D274" s="38"/>
      <c r="E274" s="38"/>
      <c r="F274" s="38"/>
      <c r="G274" s="38"/>
      <c r="H274" s="38"/>
      <c r="I274" s="38"/>
    </row>
    <row r="275" spans="1:9" x14ac:dyDescent="0.2">
      <c r="A275" s="38"/>
      <c r="B275" s="38"/>
      <c r="C275" s="38"/>
      <c r="D275" s="38"/>
      <c r="E275" s="38"/>
      <c r="F275" s="38"/>
      <c r="G275" s="38"/>
      <c r="H275" s="38"/>
      <c r="I275" s="38"/>
    </row>
    <row r="276" spans="1:9" x14ac:dyDescent="0.2">
      <c r="A276" s="38"/>
      <c r="B276" s="38"/>
      <c r="C276" s="38"/>
      <c r="D276" s="38"/>
      <c r="E276" s="38"/>
      <c r="F276" s="38"/>
      <c r="G276" s="38"/>
      <c r="H276" s="38"/>
      <c r="I276" s="38"/>
    </row>
    <row r="277" spans="1:9" x14ac:dyDescent="0.2">
      <c r="A277" s="38"/>
      <c r="B277" s="38"/>
      <c r="C277" s="38"/>
      <c r="D277" s="38"/>
      <c r="E277" s="38"/>
      <c r="F277" s="38"/>
      <c r="G277" s="38"/>
      <c r="H277" s="38"/>
      <c r="I277" s="38"/>
    </row>
    <row r="278" spans="1:9" x14ac:dyDescent="0.2">
      <c r="A278" s="38"/>
      <c r="B278" s="38"/>
      <c r="C278" s="38"/>
      <c r="D278" s="38"/>
      <c r="E278" s="38"/>
      <c r="F278" s="38"/>
      <c r="G278" s="38"/>
      <c r="H278" s="38"/>
      <c r="I278" s="38"/>
    </row>
    <row r="279" spans="1:9" x14ac:dyDescent="0.2">
      <c r="A279" s="38"/>
      <c r="B279" s="38"/>
      <c r="C279" s="38"/>
      <c r="D279" s="38"/>
      <c r="E279" s="38"/>
      <c r="F279" s="38"/>
      <c r="G279" s="38"/>
      <c r="H279" s="38"/>
      <c r="I279" s="38"/>
    </row>
    <row r="280" spans="1:9" x14ac:dyDescent="0.2">
      <c r="A280" s="38"/>
      <c r="B280" s="38"/>
      <c r="C280" s="38"/>
      <c r="D280" s="38"/>
      <c r="E280" s="38"/>
      <c r="F280" s="38"/>
      <c r="G280" s="38"/>
      <c r="H280" s="38"/>
      <c r="I280" s="38"/>
    </row>
    <row r="281" spans="1:9" x14ac:dyDescent="0.2">
      <c r="A281" s="38"/>
      <c r="B281" s="38"/>
      <c r="C281" s="38"/>
      <c r="D281" s="38"/>
      <c r="E281" s="38"/>
      <c r="F281" s="38"/>
      <c r="G281" s="38"/>
      <c r="H281" s="38"/>
      <c r="I281" s="38"/>
    </row>
    <row r="282" spans="1:9" x14ac:dyDescent="0.2">
      <c r="A282" s="38"/>
      <c r="B282" s="38"/>
      <c r="C282" s="38"/>
      <c r="D282" s="38"/>
      <c r="E282" s="38"/>
      <c r="F282" s="38"/>
      <c r="G282" s="38"/>
      <c r="H282" s="38"/>
      <c r="I282" s="38"/>
    </row>
    <row r="283" spans="1:9" x14ac:dyDescent="0.2">
      <c r="A283" s="38"/>
      <c r="B283" s="38"/>
      <c r="C283" s="38"/>
      <c r="D283" s="38"/>
      <c r="E283" s="38"/>
      <c r="F283" s="38"/>
      <c r="G283" s="38"/>
      <c r="H283" s="38"/>
      <c r="I283" s="38"/>
    </row>
    <row r="284" spans="1:9" x14ac:dyDescent="0.2">
      <c r="A284" s="38"/>
      <c r="B284" s="38"/>
      <c r="C284" s="38"/>
      <c r="D284" s="38"/>
      <c r="E284" s="38"/>
      <c r="F284" s="38"/>
      <c r="G284" s="38"/>
      <c r="H284" s="38"/>
      <c r="I284" s="38"/>
    </row>
    <row r="285" spans="1:9" x14ac:dyDescent="0.2">
      <c r="A285" s="38"/>
      <c r="B285" s="38"/>
      <c r="C285" s="38"/>
      <c r="D285" s="38"/>
      <c r="E285" s="38"/>
      <c r="F285" s="38"/>
      <c r="G285" s="38"/>
      <c r="H285" s="38"/>
      <c r="I285" s="38"/>
    </row>
    <row r="286" spans="1:9" x14ac:dyDescent="0.2">
      <c r="A286" s="38"/>
      <c r="B286" s="38"/>
      <c r="C286" s="38"/>
      <c r="D286" s="38"/>
      <c r="E286" s="38"/>
      <c r="F286" s="38"/>
      <c r="G286" s="38"/>
      <c r="H286" s="38"/>
      <c r="I286" s="38"/>
    </row>
    <row r="287" spans="1:9" x14ac:dyDescent="0.2">
      <c r="A287" s="38"/>
      <c r="B287" s="38"/>
      <c r="C287" s="38"/>
      <c r="D287" s="38"/>
      <c r="E287" s="38"/>
      <c r="F287" s="38"/>
      <c r="G287" s="38"/>
      <c r="H287" s="38"/>
      <c r="I287" s="38"/>
    </row>
    <row r="288" spans="1:9" x14ac:dyDescent="0.2">
      <c r="A288" s="38"/>
      <c r="B288" s="38"/>
      <c r="C288" s="38"/>
      <c r="D288" s="38"/>
      <c r="E288" s="38"/>
      <c r="F288" s="38"/>
      <c r="G288" s="38"/>
      <c r="H288" s="38"/>
      <c r="I288" s="38"/>
    </row>
    <row r="289" spans="1:9" x14ac:dyDescent="0.2">
      <c r="A289" s="38"/>
      <c r="B289" s="38"/>
      <c r="C289" s="38"/>
      <c r="D289" s="38"/>
      <c r="E289" s="38"/>
      <c r="F289" s="38"/>
      <c r="G289" s="38"/>
      <c r="H289" s="38"/>
      <c r="I289" s="38"/>
    </row>
    <row r="290" spans="1:9" x14ac:dyDescent="0.2">
      <c r="A290" s="38"/>
      <c r="B290" s="38"/>
      <c r="C290" s="38"/>
      <c r="D290" s="38"/>
      <c r="E290" s="38"/>
      <c r="F290" s="38"/>
      <c r="G290" s="38"/>
      <c r="H290" s="38"/>
      <c r="I290" s="38"/>
    </row>
    <row r="291" spans="1:9" x14ac:dyDescent="0.2">
      <c r="A291" s="38"/>
      <c r="B291" s="38"/>
      <c r="C291" s="38"/>
      <c r="D291" s="38"/>
      <c r="E291" s="38"/>
      <c r="F291" s="38"/>
      <c r="G291" s="38"/>
      <c r="H291" s="38"/>
      <c r="I291" s="38"/>
    </row>
    <row r="292" spans="1:9" x14ac:dyDescent="0.2">
      <c r="A292" s="38"/>
      <c r="B292" s="38"/>
      <c r="C292" s="38"/>
      <c r="D292" s="38"/>
      <c r="E292" s="38"/>
      <c r="F292" s="38"/>
      <c r="G292" s="38"/>
      <c r="H292" s="38"/>
      <c r="I292" s="38"/>
    </row>
    <row r="293" spans="1:9" x14ac:dyDescent="0.2">
      <c r="A293" s="38"/>
      <c r="B293" s="38"/>
      <c r="C293" s="38"/>
      <c r="D293" s="38"/>
      <c r="E293" s="38"/>
      <c r="F293" s="38"/>
      <c r="G293" s="38"/>
      <c r="H293" s="38"/>
      <c r="I293" s="38"/>
    </row>
    <row r="294" spans="1:9" x14ac:dyDescent="0.2">
      <c r="A294" s="38"/>
      <c r="B294" s="38"/>
      <c r="C294" s="38"/>
      <c r="D294" s="38"/>
      <c r="E294" s="38"/>
      <c r="F294" s="38"/>
      <c r="G294" s="38"/>
      <c r="H294" s="38"/>
      <c r="I294" s="38"/>
    </row>
    <row r="295" spans="1:9" x14ac:dyDescent="0.2">
      <c r="A295" s="38"/>
      <c r="B295" s="38"/>
      <c r="C295" s="38"/>
      <c r="D295" s="38"/>
      <c r="E295" s="38"/>
      <c r="F295" s="38"/>
      <c r="G295" s="38"/>
      <c r="H295" s="38"/>
      <c r="I295" s="38"/>
    </row>
    <row r="296" spans="1:9" x14ac:dyDescent="0.2">
      <c r="A296" s="38"/>
      <c r="B296" s="38"/>
      <c r="C296" s="38"/>
      <c r="D296" s="38"/>
      <c r="E296" s="38"/>
      <c r="F296" s="38"/>
      <c r="G296" s="38"/>
      <c r="H296" s="38"/>
      <c r="I296" s="38"/>
    </row>
    <row r="297" spans="1:9" x14ac:dyDescent="0.2">
      <c r="A297" s="38"/>
      <c r="B297" s="38"/>
      <c r="C297" s="38"/>
      <c r="D297" s="38"/>
      <c r="E297" s="38"/>
      <c r="F297" s="38"/>
      <c r="G297" s="38"/>
      <c r="H297" s="38"/>
      <c r="I297" s="38"/>
    </row>
    <row r="298" spans="1:9" x14ac:dyDescent="0.2">
      <c r="A298" s="38"/>
      <c r="B298" s="38"/>
      <c r="C298" s="38"/>
      <c r="D298" s="38"/>
      <c r="E298" s="38"/>
      <c r="F298" s="38"/>
      <c r="G298" s="38"/>
      <c r="H298" s="38"/>
      <c r="I298" s="38"/>
    </row>
    <row r="299" spans="1:9" x14ac:dyDescent="0.2">
      <c r="A299" s="38"/>
      <c r="B299" s="38"/>
      <c r="C299" s="38"/>
      <c r="D299" s="38"/>
      <c r="E299" s="38"/>
      <c r="F299" s="38"/>
      <c r="G299" s="38"/>
      <c r="H299" s="38"/>
      <c r="I299" s="38"/>
    </row>
    <row r="300" spans="1:9" x14ac:dyDescent="0.2">
      <c r="A300" s="38"/>
      <c r="B300" s="38"/>
      <c r="C300" s="38"/>
      <c r="D300" s="38"/>
      <c r="E300" s="38"/>
      <c r="F300" s="38"/>
      <c r="G300" s="38"/>
      <c r="H300" s="38"/>
      <c r="I300" s="38"/>
    </row>
    <row r="301" spans="1:9" x14ac:dyDescent="0.2">
      <c r="A301" s="38"/>
      <c r="B301" s="38"/>
      <c r="C301" s="38"/>
      <c r="D301" s="38"/>
      <c r="E301" s="38"/>
      <c r="F301" s="38"/>
      <c r="G301" s="38"/>
      <c r="H301" s="38"/>
      <c r="I301" s="38"/>
    </row>
    <row r="302" spans="1:9" x14ac:dyDescent="0.2">
      <c r="A302" s="38"/>
      <c r="B302" s="38"/>
      <c r="C302" s="38"/>
      <c r="D302" s="38"/>
      <c r="E302" s="38"/>
      <c r="F302" s="38"/>
      <c r="G302" s="38"/>
      <c r="H302" s="38"/>
      <c r="I302" s="38"/>
    </row>
    <row r="303" spans="1:9" x14ac:dyDescent="0.2">
      <c r="A303" s="38"/>
      <c r="B303" s="38"/>
      <c r="C303" s="38"/>
      <c r="D303" s="38"/>
      <c r="E303" s="38"/>
      <c r="F303" s="38"/>
      <c r="G303" s="38"/>
      <c r="H303" s="38"/>
      <c r="I303" s="38"/>
    </row>
    <row r="304" spans="1:9" x14ac:dyDescent="0.2">
      <c r="A304" s="38"/>
      <c r="B304" s="38"/>
      <c r="C304" s="38"/>
      <c r="D304" s="38"/>
      <c r="E304" s="38"/>
      <c r="F304" s="38"/>
      <c r="G304" s="38"/>
      <c r="H304" s="38"/>
      <c r="I304" s="38"/>
    </row>
    <row r="305" spans="1:9" x14ac:dyDescent="0.2">
      <c r="A305" s="38"/>
      <c r="B305" s="38"/>
      <c r="C305" s="38"/>
      <c r="D305" s="38"/>
      <c r="E305" s="38"/>
      <c r="F305" s="38"/>
      <c r="G305" s="38"/>
      <c r="H305" s="38"/>
      <c r="I305" s="38"/>
    </row>
    <row r="306" spans="1:9" x14ac:dyDescent="0.2">
      <c r="A306" s="38"/>
      <c r="B306" s="38"/>
      <c r="C306" s="38"/>
      <c r="D306" s="38"/>
      <c r="E306" s="38"/>
      <c r="F306" s="38"/>
      <c r="G306" s="38"/>
      <c r="H306" s="38"/>
      <c r="I306" s="38"/>
    </row>
    <row r="307" spans="1:9" x14ac:dyDescent="0.2">
      <c r="A307" s="38"/>
      <c r="B307" s="38"/>
      <c r="C307" s="38"/>
      <c r="D307" s="38"/>
      <c r="E307" s="38"/>
      <c r="F307" s="38"/>
      <c r="G307" s="38"/>
      <c r="H307" s="38"/>
      <c r="I307" s="38"/>
    </row>
    <row r="308" spans="1:9" x14ac:dyDescent="0.2">
      <c r="A308" s="38"/>
      <c r="B308" s="38"/>
      <c r="C308" s="38"/>
      <c r="D308" s="38"/>
      <c r="E308" s="38"/>
      <c r="F308" s="38"/>
      <c r="G308" s="38"/>
      <c r="H308" s="38"/>
      <c r="I308" s="38"/>
    </row>
    <row r="309" spans="1:9" x14ac:dyDescent="0.2">
      <c r="A309" s="38"/>
      <c r="B309" s="38"/>
      <c r="C309" s="38"/>
      <c r="D309" s="38"/>
      <c r="E309" s="38"/>
      <c r="F309" s="38"/>
      <c r="G309" s="38"/>
      <c r="H309" s="38"/>
      <c r="I309" s="38"/>
    </row>
    <row r="310" spans="1:9" x14ac:dyDescent="0.2">
      <c r="A310" s="38"/>
      <c r="B310" s="38"/>
      <c r="C310" s="38"/>
      <c r="D310" s="38"/>
      <c r="E310" s="38"/>
      <c r="F310" s="38"/>
      <c r="G310" s="38"/>
      <c r="H310" s="38"/>
      <c r="I310" s="38"/>
    </row>
    <row r="311" spans="1:9" x14ac:dyDescent="0.2">
      <c r="A311" s="38"/>
      <c r="B311" s="38"/>
      <c r="C311" s="38"/>
      <c r="D311" s="38"/>
      <c r="E311" s="38"/>
      <c r="F311" s="38"/>
      <c r="G311" s="38"/>
      <c r="H311" s="38"/>
      <c r="I311" s="38"/>
    </row>
    <row r="312" spans="1:9" x14ac:dyDescent="0.2">
      <c r="A312" s="38"/>
      <c r="B312" s="38"/>
      <c r="C312" s="38"/>
      <c r="D312" s="38"/>
      <c r="E312" s="38"/>
      <c r="F312" s="38"/>
      <c r="G312" s="38"/>
      <c r="H312" s="38"/>
      <c r="I312" s="38"/>
    </row>
    <row r="313" spans="1:9" x14ac:dyDescent="0.2">
      <c r="A313" s="38"/>
      <c r="B313" s="38"/>
      <c r="C313" s="38"/>
      <c r="D313" s="38"/>
      <c r="E313" s="38"/>
      <c r="F313" s="38"/>
      <c r="G313" s="38"/>
      <c r="H313" s="38"/>
      <c r="I313" s="38"/>
    </row>
    <row r="314" spans="1:9" x14ac:dyDescent="0.2">
      <c r="A314" s="38"/>
      <c r="B314" s="38"/>
      <c r="C314" s="38"/>
      <c r="D314" s="38"/>
      <c r="E314" s="38"/>
      <c r="F314" s="38"/>
      <c r="G314" s="38"/>
      <c r="H314" s="38"/>
      <c r="I314" s="38"/>
    </row>
    <row r="315" spans="1:9" x14ac:dyDescent="0.2">
      <c r="A315" s="38"/>
      <c r="B315" s="38"/>
      <c r="C315" s="38"/>
      <c r="D315" s="38"/>
      <c r="E315" s="38"/>
      <c r="F315" s="38"/>
      <c r="G315" s="38"/>
      <c r="H315" s="38"/>
      <c r="I315" s="38"/>
    </row>
    <row r="316" spans="1:9" x14ac:dyDescent="0.2">
      <c r="A316" s="38"/>
      <c r="B316" s="38"/>
      <c r="C316" s="38"/>
      <c r="D316" s="38"/>
      <c r="E316" s="38"/>
      <c r="F316" s="38"/>
      <c r="G316" s="38"/>
      <c r="H316" s="38"/>
      <c r="I316" s="38"/>
    </row>
    <row r="317" spans="1:9" x14ac:dyDescent="0.2">
      <c r="A317" s="38"/>
      <c r="B317" s="38"/>
      <c r="C317" s="38"/>
      <c r="D317" s="38"/>
      <c r="E317" s="38"/>
      <c r="F317" s="38"/>
      <c r="G317" s="38"/>
      <c r="H317" s="38"/>
      <c r="I317" s="38"/>
    </row>
    <row r="318" spans="1:9" x14ac:dyDescent="0.2">
      <c r="A318" s="38"/>
      <c r="B318" s="38"/>
      <c r="C318" s="38"/>
      <c r="D318" s="38"/>
      <c r="E318" s="38"/>
      <c r="F318" s="38"/>
      <c r="G318" s="38"/>
      <c r="H318" s="38"/>
      <c r="I318" s="38"/>
    </row>
    <row r="319" spans="1:9" x14ac:dyDescent="0.2">
      <c r="A319" s="38"/>
      <c r="B319" s="38"/>
      <c r="C319" s="38"/>
      <c r="D319" s="38"/>
      <c r="E319" s="38"/>
      <c r="F319" s="38"/>
      <c r="G319" s="38"/>
      <c r="H319" s="38"/>
      <c r="I319" s="38"/>
    </row>
    <row r="320" spans="1:9" x14ac:dyDescent="0.2">
      <c r="A320" s="38"/>
      <c r="B320" s="38"/>
      <c r="C320" s="38"/>
      <c r="D320" s="38"/>
      <c r="E320" s="38"/>
      <c r="F320" s="38"/>
      <c r="G320" s="38"/>
      <c r="H320" s="38"/>
      <c r="I320" s="38"/>
    </row>
    <row r="321" spans="1:9" x14ac:dyDescent="0.2">
      <c r="A321" s="38"/>
      <c r="B321" s="38"/>
      <c r="C321" s="38"/>
      <c r="D321" s="38"/>
      <c r="E321" s="38"/>
      <c r="F321" s="38"/>
      <c r="G321" s="38"/>
      <c r="H321" s="38"/>
      <c r="I321" s="38"/>
    </row>
    <row r="322" spans="1:9" x14ac:dyDescent="0.2">
      <c r="A322" s="38"/>
      <c r="B322" s="38"/>
      <c r="C322" s="38"/>
      <c r="D322" s="38"/>
      <c r="E322" s="38"/>
      <c r="F322" s="38"/>
      <c r="G322" s="38"/>
      <c r="H322" s="38"/>
      <c r="I322" s="38"/>
    </row>
    <row r="323" spans="1:9" x14ac:dyDescent="0.2">
      <c r="A323" s="38"/>
      <c r="B323" s="38"/>
      <c r="C323" s="38"/>
      <c r="D323" s="38"/>
      <c r="E323" s="38"/>
      <c r="F323" s="38"/>
      <c r="G323" s="38"/>
      <c r="H323" s="38"/>
      <c r="I323" s="38"/>
    </row>
    <row r="324" spans="1:9" x14ac:dyDescent="0.2">
      <c r="A324" s="38"/>
      <c r="B324" s="38"/>
      <c r="C324" s="38"/>
      <c r="D324" s="38"/>
      <c r="E324" s="38"/>
      <c r="F324" s="38"/>
      <c r="G324" s="38"/>
      <c r="H324" s="38"/>
      <c r="I324" s="38"/>
    </row>
    <row r="325" spans="1:9" x14ac:dyDescent="0.2">
      <c r="A325" s="38"/>
      <c r="B325" s="38"/>
      <c r="C325" s="38"/>
      <c r="D325" s="38"/>
      <c r="E325" s="38"/>
      <c r="F325" s="38"/>
      <c r="G325" s="38"/>
      <c r="H325" s="38"/>
      <c r="I325" s="38"/>
    </row>
    <row r="326" spans="1:9" x14ac:dyDescent="0.2">
      <c r="A326" s="38"/>
      <c r="B326" s="38"/>
      <c r="C326" s="38"/>
      <c r="D326" s="38"/>
      <c r="E326" s="38"/>
      <c r="F326" s="38"/>
      <c r="G326" s="38"/>
      <c r="H326" s="38"/>
      <c r="I326" s="38"/>
    </row>
    <row r="327" spans="1:9" x14ac:dyDescent="0.2">
      <c r="A327" s="38"/>
      <c r="B327" s="38"/>
      <c r="C327" s="38"/>
      <c r="D327" s="38"/>
      <c r="E327" s="38"/>
      <c r="F327" s="38"/>
      <c r="G327" s="38"/>
      <c r="H327" s="38"/>
      <c r="I327" s="38"/>
    </row>
    <row r="328" spans="1:9" x14ac:dyDescent="0.2">
      <c r="A328" s="38"/>
      <c r="B328" s="38"/>
      <c r="C328" s="38"/>
      <c r="D328" s="38"/>
      <c r="E328" s="38"/>
      <c r="F328" s="38"/>
      <c r="G328" s="38"/>
      <c r="H328" s="38"/>
      <c r="I328" s="38"/>
    </row>
    <row r="329" spans="1:9" x14ac:dyDescent="0.2">
      <c r="A329" s="38"/>
      <c r="B329" s="38"/>
      <c r="C329" s="38"/>
      <c r="D329" s="38"/>
      <c r="E329" s="38"/>
      <c r="F329" s="38"/>
      <c r="G329" s="38"/>
      <c r="H329" s="38"/>
      <c r="I329" s="38"/>
    </row>
    <row r="330" spans="1:9" x14ac:dyDescent="0.2">
      <c r="A330" s="38"/>
      <c r="B330" s="38"/>
      <c r="C330" s="38"/>
      <c r="D330" s="38"/>
      <c r="E330" s="38"/>
      <c r="F330" s="38"/>
      <c r="G330" s="38"/>
      <c r="H330" s="38"/>
      <c r="I330" s="38"/>
    </row>
    <row r="331" spans="1:9" x14ac:dyDescent="0.2">
      <c r="A331" s="38"/>
      <c r="B331" s="38"/>
      <c r="C331" s="38"/>
      <c r="D331" s="38"/>
      <c r="E331" s="38"/>
      <c r="F331" s="38"/>
      <c r="G331" s="38"/>
      <c r="H331" s="38"/>
      <c r="I331" s="38"/>
    </row>
    <row r="332" spans="1:9" x14ac:dyDescent="0.2">
      <c r="A332" s="38"/>
      <c r="B332" s="38"/>
      <c r="C332" s="38"/>
      <c r="D332" s="38"/>
      <c r="E332" s="38"/>
      <c r="F332" s="38"/>
      <c r="G332" s="38"/>
      <c r="H332" s="38"/>
      <c r="I332" s="38"/>
    </row>
    <row r="333" spans="1:9" x14ac:dyDescent="0.2">
      <c r="A333" s="38"/>
      <c r="B333" s="38"/>
      <c r="C333" s="38"/>
      <c r="D333" s="38"/>
      <c r="E333" s="38"/>
      <c r="F333" s="38"/>
      <c r="G333" s="38"/>
      <c r="H333" s="38"/>
      <c r="I333" s="38"/>
    </row>
    <row r="334" spans="1:9" x14ac:dyDescent="0.2">
      <c r="A334" s="38"/>
      <c r="B334" s="38"/>
      <c r="C334" s="38"/>
      <c r="D334" s="38"/>
      <c r="E334" s="38"/>
      <c r="F334" s="38"/>
      <c r="G334" s="38"/>
      <c r="H334" s="38"/>
      <c r="I334" s="38"/>
    </row>
    <row r="335" spans="1:9" x14ac:dyDescent="0.2">
      <c r="A335" s="38"/>
      <c r="B335" s="38"/>
      <c r="C335" s="38"/>
      <c r="D335" s="38"/>
      <c r="E335" s="38"/>
      <c r="F335" s="38"/>
      <c r="G335" s="38"/>
      <c r="H335" s="38"/>
      <c r="I335" s="38"/>
    </row>
    <row r="336" spans="1:9" x14ac:dyDescent="0.2">
      <c r="A336" s="38"/>
      <c r="B336" s="38"/>
      <c r="C336" s="38"/>
      <c r="D336" s="38"/>
      <c r="E336" s="38"/>
      <c r="F336" s="38"/>
      <c r="G336" s="38"/>
      <c r="H336" s="38"/>
      <c r="I336" s="38"/>
    </row>
    <row r="337" spans="1:9" x14ac:dyDescent="0.2">
      <c r="A337" s="38"/>
      <c r="B337" s="38"/>
      <c r="C337" s="38"/>
      <c r="D337" s="38"/>
      <c r="E337" s="38"/>
      <c r="F337" s="38"/>
      <c r="G337" s="38"/>
      <c r="H337" s="38"/>
      <c r="I337" s="38"/>
    </row>
    <row r="338" spans="1:9" x14ac:dyDescent="0.2">
      <c r="A338" s="38"/>
      <c r="B338" s="38"/>
      <c r="C338" s="38"/>
      <c r="D338" s="38"/>
      <c r="E338" s="38"/>
      <c r="F338" s="38"/>
      <c r="G338" s="38"/>
      <c r="H338" s="38"/>
      <c r="I338" s="38"/>
    </row>
    <row r="339" spans="1:9" x14ac:dyDescent="0.2">
      <c r="A339" s="38"/>
      <c r="B339" s="38"/>
      <c r="C339" s="38"/>
      <c r="D339" s="38"/>
      <c r="E339" s="38"/>
      <c r="F339" s="38"/>
      <c r="G339" s="38"/>
      <c r="H339" s="38"/>
      <c r="I339" s="38"/>
    </row>
    <row r="340" spans="1:9" x14ac:dyDescent="0.2">
      <c r="A340" s="38"/>
      <c r="B340" s="38"/>
      <c r="C340" s="38"/>
      <c r="D340" s="38"/>
      <c r="E340" s="38"/>
      <c r="F340" s="38"/>
      <c r="G340" s="38"/>
      <c r="H340" s="38"/>
      <c r="I340" s="38"/>
    </row>
    <row r="341" spans="1:9" x14ac:dyDescent="0.2">
      <c r="A341" s="38"/>
      <c r="B341" s="38"/>
      <c r="C341" s="38"/>
      <c r="D341" s="38"/>
      <c r="E341" s="38"/>
      <c r="F341" s="38"/>
      <c r="G341" s="38"/>
      <c r="H341" s="38"/>
      <c r="I341" s="38"/>
    </row>
    <row r="342" spans="1:9" x14ac:dyDescent="0.2">
      <c r="A342" s="38"/>
      <c r="B342" s="38"/>
      <c r="C342" s="38"/>
      <c r="D342" s="38"/>
      <c r="E342" s="38"/>
      <c r="F342" s="38"/>
      <c r="G342" s="38"/>
      <c r="H342" s="38"/>
      <c r="I342" s="38"/>
    </row>
    <row r="343" spans="1:9" x14ac:dyDescent="0.2">
      <c r="A343" s="38"/>
      <c r="B343" s="38"/>
      <c r="C343" s="38"/>
      <c r="D343" s="38"/>
      <c r="E343" s="38"/>
      <c r="F343" s="38"/>
      <c r="G343" s="38"/>
      <c r="H343" s="38"/>
      <c r="I343" s="38"/>
    </row>
    <row r="344" spans="1:9" x14ac:dyDescent="0.2">
      <c r="A344" s="38"/>
      <c r="B344" s="38"/>
      <c r="C344" s="38"/>
      <c r="D344" s="38"/>
      <c r="E344" s="38"/>
      <c r="F344" s="38"/>
      <c r="G344" s="38"/>
      <c r="H344" s="38"/>
      <c r="I344" s="38"/>
    </row>
    <row r="345" spans="1:9" x14ac:dyDescent="0.2">
      <c r="A345" s="38"/>
      <c r="B345" s="38"/>
      <c r="C345" s="38"/>
      <c r="D345" s="38"/>
      <c r="E345" s="38"/>
      <c r="F345" s="38"/>
      <c r="G345" s="38"/>
      <c r="H345" s="38"/>
      <c r="I345" s="38"/>
    </row>
    <row r="346" spans="1:9" x14ac:dyDescent="0.2">
      <c r="A346" s="38"/>
      <c r="B346" s="38"/>
      <c r="C346" s="38"/>
      <c r="D346" s="38"/>
      <c r="E346" s="38"/>
      <c r="F346" s="38"/>
      <c r="G346" s="38"/>
      <c r="H346" s="38"/>
      <c r="I346" s="38"/>
    </row>
    <row r="347" spans="1:9" x14ac:dyDescent="0.2">
      <c r="A347" s="38"/>
      <c r="B347" s="38"/>
      <c r="C347" s="38"/>
      <c r="D347" s="38"/>
      <c r="E347" s="38"/>
      <c r="F347" s="38"/>
      <c r="G347" s="38"/>
      <c r="H347" s="38"/>
      <c r="I347" s="38"/>
    </row>
    <row r="348" spans="1:9" x14ac:dyDescent="0.2">
      <c r="A348" s="38"/>
      <c r="B348" s="38"/>
      <c r="C348" s="38"/>
      <c r="D348" s="38"/>
      <c r="E348" s="38"/>
      <c r="F348" s="38"/>
      <c r="G348" s="38"/>
      <c r="H348" s="38"/>
      <c r="I348" s="38"/>
    </row>
    <row r="349" spans="1:9" x14ac:dyDescent="0.2">
      <c r="A349" s="38"/>
      <c r="B349" s="38"/>
      <c r="C349" s="38"/>
      <c r="D349" s="38"/>
      <c r="E349" s="38"/>
      <c r="F349" s="38"/>
      <c r="G349" s="38"/>
      <c r="H349" s="38"/>
      <c r="I349" s="38"/>
    </row>
    <row r="350" spans="1:9" x14ac:dyDescent="0.2">
      <c r="A350" s="38"/>
      <c r="B350" s="38"/>
      <c r="C350" s="38"/>
      <c r="D350" s="38"/>
      <c r="E350" s="38"/>
      <c r="F350" s="38"/>
      <c r="G350" s="38"/>
      <c r="H350" s="38"/>
      <c r="I350" s="38"/>
    </row>
    <row r="351" spans="1:9" x14ac:dyDescent="0.2">
      <c r="A351" s="38"/>
      <c r="B351" s="38"/>
      <c r="C351" s="38"/>
      <c r="D351" s="38"/>
      <c r="E351" s="38"/>
      <c r="F351" s="38"/>
      <c r="G351" s="38"/>
      <c r="H351" s="38"/>
      <c r="I351" s="38"/>
    </row>
    <row r="352" spans="1:9" x14ac:dyDescent="0.2">
      <c r="A352" s="38"/>
      <c r="B352" s="38"/>
      <c r="C352" s="38"/>
      <c r="D352" s="38"/>
      <c r="E352" s="38"/>
      <c r="F352" s="38"/>
      <c r="G352" s="38"/>
      <c r="H352" s="38"/>
      <c r="I352" s="38"/>
    </row>
    <row r="353" spans="1:9" x14ac:dyDescent="0.2">
      <c r="A353" s="38"/>
      <c r="B353" s="38"/>
      <c r="C353" s="38"/>
      <c r="D353" s="38"/>
      <c r="E353" s="38"/>
      <c r="F353" s="38"/>
      <c r="G353" s="38"/>
      <c r="H353" s="38"/>
      <c r="I353" s="38"/>
    </row>
    <row r="354" spans="1:9" x14ac:dyDescent="0.2">
      <c r="A354" s="38"/>
      <c r="B354" s="38"/>
      <c r="C354" s="38"/>
      <c r="D354" s="38"/>
      <c r="E354" s="38"/>
      <c r="F354" s="38"/>
      <c r="G354" s="38"/>
      <c r="H354" s="38"/>
      <c r="I354" s="38"/>
    </row>
    <row r="355" spans="1:9" x14ac:dyDescent="0.2">
      <c r="A355" s="38"/>
      <c r="B355" s="38"/>
      <c r="C355" s="38"/>
      <c r="D355" s="38"/>
      <c r="E355" s="38"/>
      <c r="F355" s="38"/>
      <c r="G355" s="38"/>
      <c r="H355" s="38"/>
      <c r="I355" s="38"/>
    </row>
    <row r="356" spans="1:9" x14ac:dyDescent="0.2">
      <c r="A356" s="38"/>
      <c r="B356" s="38"/>
      <c r="C356" s="38"/>
      <c r="D356" s="38"/>
      <c r="E356" s="38"/>
      <c r="F356" s="38"/>
      <c r="G356" s="38"/>
      <c r="H356" s="38"/>
      <c r="I356" s="38"/>
    </row>
    <row r="357" spans="1:9" x14ac:dyDescent="0.2">
      <c r="A357" s="38"/>
      <c r="B357" s="38"/>
      <c r="C357" s="38"/>
      <c r="D357" s="38"/>
      <c r="E357" s="38"/>
      <c r="F357" s="38"/>
      <c r="G357" s="38"/>
      <c r="H357" s="38"/>
      <c r="I357" s="38"/>
    </row>
    <row r="358" spans="1:9" x14ac:dyDescent="0.2">
      <c r="A358" s="38"/>
      <c r="B358" s="38"/>
      <c r="C358" s="38"/>
      <c r="D358" s="38"/>
      <c r="E358" s="38"/>
      <c r="F358" s="38"/>
      <c r="G358" s="38"/>
      <c r="H358" s="38"/>
      <c r="I358" s="38"/>
    </row>
    <row r="359" spans="1:9" x14ac:dyDescent="0.2">
      <c r="A359" s="38"/>
      <c r="B359" s="38"/>
      <c r="C359" s="38"/>
      <c r="D359" s="38"/>
      <c r="E359" s="38"/>
      <c r="F359" s="38"/>
      <c r="G359" s="38"/>
      <c r="H359" s="38"/>
      <c r="I359" s="38"/>
    </row>
    <row r="360" spans="1:9" x14ac:dyDescent="0.2">
      <c r="A360" s="38"/>
      <c r="B360" s="38"/>
      <c r="C360" s="38"/>
      <c r="D360" s="38"/>
      <c r="E360" s="38"/>
      <c r="F360" s="38"/>
      <c r="G360" s="38"/>
      <c r="H360" s="38"/>
      <c r="I360" s="38"/>
    </row>
    <row r="361" spans="1:9" x14ac:dyDescent="0.2">
      <c r="A361" s="38"/>
      <c r="B361" s="38"/>
      <c r="C361" s="38"/>
      <c r="D361" s="38"/>
      <c r="E361" s="38"/>
      <c r="F361" s="38"/>
      <c r="G361" s="38"/>
      <c r="H361" s="38"/>
      <c r="I361" s="38"/>
    </row>
    <row r="362" spans="1:9" x14ac:dyDescent="0.2">
      <c r="A362" s="38"/>
      <c r="B362" s="38"/>
      <c r="C362" s="38"/>
      <c r="D362" s="38"/>
      <c r="E362" s="38"/>
      <c r="F362" s="38"/>
      <c r="G362" s="38"/>
      <c r="H362" s="38"/>
      <c r="I362" s="38"/>
    </row>
    <row r="363" spans="1:9" x14ac:dyDescent="0.2">
      <c r="A363" s="38"/>
      <c r="B363" s="38"/>
      <c r="C363" s="38"/>
      <c r="D363" s="38"/>
      <c r="E363" s="38"/>
      <c r="F363" s="38"/>
      <c r="G363" s="38"/>
      <c r="H363" s="38"/>
      <c r="I363" s="38"/>
    </row>
    <row r="364" spans="1:9" x14ac:dyDescent="0.2">
      <c r="A364" s="38"/>
      <c r="B364" s="38"/>
      <c r="C364" s="38"/>
      <c r="D364" s="38"/>
      <c r="E364" s="38"/>
      <c r="F364" s="38"/>
      <c r="G364" s="38"/>
      <c r="H364" s="38"/>
      <c r="I364" s="38"/>
    </row>
    <row r="365" spans="1:9" x14ac:dyDescent="0.2">
      <c r="A365" s="38"/>
      <c r="B365" s="38"/>
      <c r="C365" s="38"/>
      <c r="D365" s="38"/>
      <c r="E365" s="38"/>
      <c r="F365" s="38"/>
      <c r="G365" s="38"/>
      <c r="H365" s="38"/>
      <c r="I365" s="38"/>
    </row>
    <row r="366" spans="1:9" x14ac:dyDescent="0.2">
      <c r="A366" s="38"/>
      <c r="B366" s="38"/>
      <c r="C366" s="38"/>
      <c r="D366" s="38"/>
      <c r="E366" s="38"/>
      <c r="F366" s="38"/>
      <c r="G366" s="38"/>
      <c r="H366" s="38"/>
      <c r="I366" s="38"/>
    </row>
    <row r="367" spans="1:9" x14ac:dyDescent="0.2">
      <c r="A367" s="38"/>
      <c r="B367" s="38"/>
      <c r="C367" s="38"/>
      <c r="D367" s="38"/>
      <c r="E367" s="38"/>
      <c r="F367" s="38"/>
      <c r="G367" s="38"/>
      <c r="H367" s="38"/>
      <c r="I367" s="38"/>
    </row>
    <row r="368" spans="1:9" x14ac:dyDescent="0.2">
      <c r="A368" s="38"/>
      <c r="B368" s="38"/>
      <c r="C368" s="38"/>
      <c r="D368" s="38"/>
      <c r="E368" s="38"/>
      <c r="F368" s="38"/>
      <c r="G368" s="38"/>
      <c r="H368" s="38"/>
      <c r="I368" s="38"/>
    </row>
    <row r="369" spans="1:9" x14ac:dyDescent="0.2">
      <c r="A369" s="38"/>
      <c r="B369" s="38"/>
      <c r="C369" s="38"/>
      <c r="D369" s="38"/>
      <c r="E369" s="38"/>
      <c r="F369" s="38"/>
      <c r="G369" s="38"/>
      <c r="H369" s="38"/>
      <c r="I369" s="38"/>
    </row>
    <row r="370" spans="1:9" x14ac:dyDescent="0.2">
      <c r="A370" s="38"/>
      <c r="B370" s="38"/>
      <c r="C370" s="38"/>
      <c r="D370" s="38"/>
      <c r="E370" s="38"/>
      <c r="F370" s="38"/>
      <c r="G370" s="38"/>
      <c r="H370" s="38"/>
      <c r="I370" s="38"/>
    </row>
    <row r="371" spans="1:9" x14ac:dyDescent="0.2">
      <c r="A371" s="38"/>
      <c r="B371" s="38"/>
      <c r="C371" s="38"/>
      <c r="D371" s="38"/>
      <c r="E371" s="38"/>
      <c r="F371" s="38"/>
      <c r="G371" s="38"/>
      <c r="H371" s="38"/>
      <c r="I371" s="38"/>
    </row>
    <row r="372" spans="1:9" x14ac:dyDescent="0.2">
      <c r="A372" s="38"/>
      <c r="B372" s="38"/>
      <c r="C372" s="38"/>
      <c r="D372" s="38"/>
      <c r="E372" s="38"/>
      <c r="F372" s="38"/>
      <c r="G372" s="38"/>
      <c r="H372" s="38"/>
      <c r="I372" s="38"/>
    </row>
    <row r="373" spans="1:9" x14ac:dyDescent="0.2">
      <c r="A373" s="38"/>
      <c r="B373" s="38"/>
      <c r="C373" s="38"/>
      <c r="D373" s="38"/>
      <c r="E373" s="38"/>
      <c r="F373" s="38"/>
      <c r="G373" s="38"/>
      <c r="H373" s="38"/>
      <c r="I373" s="38"/>
    </row>
    <row r="374" spans="1:9" x14ac:dyDescent="0.2">
      <c r="A374" s="38"/>
      <c r="B374" s="38"/>
      <c r="C374" s="38"/>
      <c r="D374" s="38"/>
      <c r="E374" s="38"/>
      <c r="F374" s="38"/>
      <c r="G374" s="38"/>
      <c r="H374" s="38"/>
      <c r="I374" s="38"/>
    </row>
    <row r="375" spans="1:9" x14ac:dyDescent="0.2">
      <c r="A375" s="38"/>
      <c r="B375" s="38"/>
      <c r="C375" s="38"/>
      <c r="D375" s="38"/>
      <c r="E375" s="38"/>
      <c r="F375" s="38"/>
      <c r="G375" s="38"/>
      <c r="H375" s="38"/>
      <c r="I375" s="38"/>
    </row>
    <row r="376" spans="1:9" x14ac:dyDescent="0.2">
      <c r="A376" s="38"/>
      <c r="B376" s="38"/>
      <c r="C376" s="38"/>
      <c r="D376" s="38"/>
      <c r="E376" s="38"/>
      <c r="F376" s="38"/>
      <c r="G376" s="38"/>
      <c r="H376" s="38"/>
      <c r="I376" s="38"/>
    </row>
    <row r="377" spans="1:9" x14ac:dyDescent="0.2">
      <c r="A377" s="38"/>
      <c r="B377" s="38"/>
      <c r="C377" s="38"/>
      <c r="D377" s="38"/>
      <c r="E377" s="38"/>
      <c r="F377" s="38"/>
      <c r="G377" s="38"/>
      <c r="H377" s="38"/>
      <c r="I377" s="38"/>
    </row>
    <row r="378" spans="1:9" x14ac:dyDescent="0.2">
      <c r="A378" s="38"/>
      <c r="B378" s="38"/>
      <c r="C378" s="38"/>
      <c r="D378" s="38"/>
      <c r="E378" s="38"/>
      <c r="F378" s="38"/>
      <c r="G378" s="38"/>
      <c r="H378" s="38"/>
      <c r="I378" s="38"/>
    </row>
    <row r="379" spans="1:9" x14ac:dyDescent="0.2">
      <c r="A379" s="38"/>
      <c r="B379" s="38"/>
      <c r="C379" s="38"/>
      <c r="D379" s="38"/>
      <c r="E379" s="38"/>
      <c r="F379" s="38"/>
      <c r="G379" s="38"/>
      <c r="H379" s="38"/>
      <c r="I379" s="38"/>
    </row>
    <row r="380" spans="1:9" x14ac:dyDescent="0.2">
      <c r="A380" s="38"/>
      <c r="B380" s="38"/>
      <c r="C380" s="38"/>
      <c r="D380" s="38"/>
      <c r="E380" s="38"/>
      <c r="F380" s="38"/>
      <c r="G380" s="38"/>
      <c r="H380" s="38"/>
      <c r="I380" s="38"/>
    </row>
    <row r="381" spans="1:9" x14ac:dyDescent="0.2">
      <c r="A381" s="38"/>
      <c r="B381" s="38"/>
      <c r="C381" s="38"/>
      <c r="D381" s="38"/>
      <c r="E381" s="38"/>
      <c r="F381" s="38"/>
      <c r="G381" s="38"/>
      <c r="H381" s="38"/>
      <c r="I381" s="38"/>
    </row>
    <row r="382" spans="1:9" x14ac:dyDescent="0.2">
      <c r="A382" s="38"/>
      <c r="B382" s="38"/>
      <c r="C382" s="38"/>
      <c r="D382" s="38"/>
      <c r="E382" s="38"/>
      <c r="F382" s="38"/>
      <c r="G382" s="38"/>
      <c r="H382" s="38"/>
      <c r="I382" s="38"/>
    </row>
    <row r="383" spans="1:9" x14ac:dyDescent="0.2">
      <c r="A383" s="38"/>
      <c r="B383" s="38"/>
      <c r="C383" s="38"/>
      <c r="D383" s="38"/>
      <c r="E383" s="38"/>
      <c r="F383" s="38"/>
      <c r="G383" s="38"/>
      <c r="H383" s="38"/>
      <c r="I383" s="38"/>
    </row>
    <row r="384" spans="1:9" x14ac:dyDescent="0.2">
      <c r="A384" s="38"/>
      <c r="B384" s="38"/>
      <c r="C384" s="38"/>
      <c r="D384" s="38"/>
      <c r="E384" s="38"/>
      <c r="F384" s="38"/>
      <c r="G384" s="38"/>
      <c r="H384" s="38"/>
      <c r="I384" s="38"/>
    </row>
    <row r="385" spans="1:9" x14ac:dyDescent="0.2">
      <c r="A385" s="38"/>
      <c r="B385" s="38"/>
      <c r="C385" s="38"/>
      <c r="D385" s="38"/>
      <c r="E385" s="38"/>
      <c r="F385" s="38"/>
      <c r="G385" s="38"/>
      <c r="H385" s="38"/>
      <c r="I385" s="38"/>
    </row>
    <row r="386" spans="1:9" x14ac:dyDescent="0.2">
      <c r="A386" s="38"/>
      <c r="B386" s="38"/>
      <c r="C386" s="38"/>
      <c r="D386" s="38"/>
      <c r="E386" s="38"/>
      <c r="F386" s="38"/>
      <c r="G386" s="38"/>
      <c r="H386" s="38"/>
      <c r="I386" s="38"/>
    </row>
    <row r="387" spans="1:9" x14ac:dyDescent="0.2">
      <c r="A387" s="38"/>
      <c r="B387" s="38"/>
      <c r="C387" s="38"/>
      <c r="D387" s="38"/>
      <c r="E387" s="38"/>
      <c r="F387" s="38"/>
      <c r="G387" s="38"/>
      <c r="H387" s="38"/>
      <c r="I387" s="38"/>
    </row>
    <row r="388" spans="1:9" x14ac:dyDescent="0.2">
      <c r="A388" s="38"/>
      <c r="B388" s="38"/>
      <c r="C388" s="38"/>
      <c r="D388" s="38"/>
      <c r="E388" s="38"/>
      <c r="F388" s="38"/>
      <c r="G388" s="38"/>
      <c r="H388" s="38"/>
      <c r="I388" s="38"/>
    </row>
    <row r="389" spans="1:9" x14ac:dyDescent="0.2">
      <c r="A389" s="38"/>
      <c r="B389" s="38"/>
      <c r="C389" s="38"/>
      <c r="D389" s="38"/>
      <c r="E389" s="38"/>
      <c r="F389" s="38"/>
      <c r="G389" s="38"/>
      <c r="H389" s="38"/>
      <c r="I389" s="38"/>
    </row>
    <row r="390" spans="1:9" x14ac:dyDescent="0.2">
      <c r="A390" s="38"/>
      <c r="B390" s="38"/>
      <c r="C390" s="38"/>
      <c r="D390" s="38"/>
      <c r="E390" s="38"/>
      <c r="F390" s="38"/>
      <c r="G390" s="38"/>
      <c r="H390" s="38"/>
      <c r="I390" s="38"/>
    </row>
    <row r="391" spans="1:9" x14ac:dyDescent="0.2">
      <c r="A391" s="38"/>
      <c r="B391" s="38"/>
      <c r="C391" s="38"/>
      <c r="D391" s="38"/>
      <c r="E391" s="38"/>
      <c r="F391" s="38"/>
      <c r="G391" s="38"/>
      <c r="H391" s="38"/>
      <c r="I391" s="38"/>
    </row>
    <row r="392" spans="1:9" x14ac:dyDescent="0.2">
      <c r="A392" s="38"/>
      <c r="B392" s="38"/>
      <c r="C392" s="38"/>
      <c r="D392" s="38"/>
      <c r="E392" s="38"/>
      <c r="F392" s="38"/>
      <c r="G392" s="38"/>
      <c r="H392" s="38"/>
      <c r="I392" s="38"/>
    </row>
    <row r="393" spans="1:9" x14ac:dyDescent="0.2">
      <c r="A393" s="38"/>
      <c r="B393" s="38"/>
      <c r="C393" s="38"/>
      <c r="D393" s="38"/>
      <c r="E393" s="38"/>
      <c r="F393" s="38"/>
      <c r="G393" s="38"/>
      <c r="H393" s="38"/>
      <c r="I393" s="38"/>
    </row>
    <row r="394" spans="1:9" x14ac:dyDescent="0.2">
      <c r="A394" s="38"/>
      <c r="B394" s="38"/>
      <c r="C394" s="38"/>
      <c r="D394" s="38"/>
      <c r="E394" s="38"/>
      <c r="F394" s="38"/>
      <c r="G394" s="38"/>
      <c r="H394" s="38"/>
      <c r="I394" s="38"/>
    </row>
    <row r="395" spans="1:9" x14ac:dyDescent="0.2">
      <c r="A395" s="38"/>
      <c r="B395" s="38"/>
      <c r="C395" s="38"/>
      <c r="D395" s="38"/>
      <c r="E395" s="38"/>
      <c r="F395" s="38"/>
      <c r="G395" s="38"/>
      <c r="H395" s="38"/>
      <c r="I395" s="38"/>
    </row>
    <row r="396" spans="1:9" x14ac:dyDescent="0.2">
      <c r="A396" s="38"/>
      <c r="B396" s="38"/>
      <c r="C396" s="38"/>
      <c r="D396" s="38"/>
      <c r="E396" s="38"/>
      <c r="F396" s="38"/>
      <c r="G396" s="38"/>
      <c r="H396" s="38"/>
      <c r="I396" s="38"/>
    </row>
    <row r="397" spans="1:9" x14ac:dyDescent="0.2">
      <c r="A397" s="38"/>
      <c r="B397" s="38"/>
      <c r="C397" s="38"/>
      <c r="D397" s="38"/>
      <c r="E397" s="38"/>
      <c r="F397" s="38"/>
      <c r="G397" s="38"/>
      <c r="H397" s="38"/>
      <c r="I397" s="38"/>
    </row>
    <row r="398" spans="1:9" x14ac:dyDescent="0.2">
      <c r="A398" s="38"/>
      <c r="B398" s="38"/>
      <c r="C398" s="38"/>
      <c r="D398" s="38"/>
      <c r="E398" s="38"/>
      <c r="F398" s="38"/>
      <c r="G398" s="38"/>
      <c r="H398" s="38"/>
      <c r="I398" s="38"/>
    </row>
    <row r="399" spans="1:9" x14ac:dyDescent="0.2">
      <c r="A399" s="38"/>
      <c r="B399" s="38"/>
      <c r="C399" s="38"/>
      <c r="D399" s="38"/>
      <c r="E399" s="38"/>
      <c r="F399" s="38"/>
      <c r="G399" s="38"/>
      <c r="H399" s="38"/>
      <c r="I399" s="38"/>
    </row>
    <row r="400" spans="1:9" x14ac:dyDescent="0.2">
      <c r="A400" s="38"/>
      <c r="B400" s="38"/>
      <c r="C400" s="38"/>
      <c r="D400" s="38"/>
      <c r="E400" s="38"/>
      <c r="F400" s="38"/>
      <c r="G400" s="38"/>
      <c r="H400" s="38"/>
      <c r="I400" s="38"/>
    </row>
    <row r="401" spans="1:9" x14ac:dyDescent="0.2">
      <c r="A401" s="38"/>
      <c r="B401" s="38"/>
      <c r="C401" s="38"/>
      <c r="D401" s="38"/>
      <c r="E401" s="38"/>
      <c r="F401" s="38"/>
      <c r="G401" s="38"/>
      <c r="H401" s="38"/>
      <c r="I401" s="38"/>
    </row>
    <row r="402" spans="1:9" x14ac:dyDescent="0.2">
      <c r="A402" s="38"/>
      <c r="B402" s="38"/>
      <c r="C402" s="38"/>
      <c r="D402" s="38"/>
      <c r="E402" s="38"/>
      <c r="F402" s="38"/>
      <c r="G402" s="38"/>
      <c r="H402" s="38"/>
      <c r="I402" s="38"/>
    </row>
    <row r="403" spans="1:9" x14ac:dyDescent="0.2">
      <c r="A403" s="38"/>
      <c r="B403" s="38"/>
      <c r="C403" s="38"/>
      <c r="D403" s="38"/>
      <c r="E403" s="38"/>
      <c r="F403" s="38"/>
      <c r="G403" s="38"/>
      <c r="H403" s="38"/>
      <c r="I403" s="38"/>
    </row>
    <row r="404" spans="1:9" x14ac:dyDescent="0.2">
      <c r="A404" s="38"/>
      <c r="B404" s="38"/>
      <c r="C404" s="38"/>
      <c r="D404" s="38"/>
      <c r="E404" s="38"/>
      <c r="F404" s="38"/>
      <c r="G404" s="38"/>
      <c r="H404" s="38"/>
      <c r="I404" s="38"/>
    </row>
    <row r="405" spans="1:9" x14ac:dyDescent="0.2">
      <c r="A405" s="38"/>
      <c r="B405" s="38"/>
      <c r="C405" s="38"/>
      <c r="D405" s="38"/>
      <c r="E405" s="38"/>
      <c r="F405" s="38"/>
      <c r="G405" s="38"/>
      <c r="H405" s="38"/>
      <c r="I405" s="38"/>
    </row>
    <row r="406" spans="1:9" x14ac:dyDescent="0.2">
      <c r="A406" s="38"/>
      <c r="B406" s="38"/>
      <c r="C406" s="38"/>
      <c r="D406" s="38"/>
      <c r="E406" s="38"/>
      <c r="F406" s="38"/>
      <c r="G406" s="38"/>
      <c r="H406" s="38"/>
      <c r="I406" s="38"/>
    </row>
    <row r="407" spans="1:9" x14ac:dyDescent="0.2">
      <c r="A407" s="38"/>
      <c r="B407" s="38"/>
      <c r="C407" s="38"/>
      <c r="D407" s="38"/>
      <c r="E407" s="38"/>
      <c r="F407" s="38"/>
      <c r="G407" s="38"/>
      <c r="H407" s="38"/>
      <c r="I407" s="38"/>
    </row>
    <row r="408" spans="1:9" x14ac:dyDescent="0.2">
      <c r="A408" s="38"/>
      <c r="B408" s="38"/>
      <c r="C408" s="38"/>
      <c r="D408" s="38"/>
      <c r="E408" s="38"/>
      <c r="F408" s="38"/>
      <c r="G408" s="38"/>
      <c r="H408" s="38"/>
      <c r="I408" s="38"/>
    </row>
    <row r="409" spans="1:9" x14ac:dyDescent="0.2">
      <c r="A409" s="38"/>
      <c r="B409" s="38"/>
      <c r="C409" s="38"/>
      <c r="D409" s="38"/>
      <c r="E409" s="38"/>
      <c r="F409" s="38"/>
      <c r="G409" s="38"/>
      <c r="H409" s="38"/>
      <c r="I409" s="38"/>
    </row>
    <row r="410" spans="1:9" x14ac:dyDescent="0.2">
      <c r="A410" s="38"/>
      <c r="B410" s="38"/>
      <c r="C410" s="38"/>
      <c r="D410" s="38"/>
      <c r="E410" s="38"/>
      <c r="F410" s="38"/>
      <c r="G410" s="38"/>
      <c r="H410" s="38"/>
      <c r="I410" s="38"/>
    </row>
    <row r="411" spans="1:9" x14ac:dyDescent="0.2">
      <c r="A411" s="38"/>
      <c r="B411" s="38"/>
      <c r="C411" s="38"/>
      <c r="D411" s="38"/>
      <c r="E411" s="38"/>
      <c r="F411" s="38"/>
      <c r="G411" s="38"/>
      <c r="H411" s="38"/>
      <c r="I411" s="38"/>
    </row>
    <row r="412" spans="1:9" x14ac:dyDescent="0.2">
      <c r="A412" s="38"/>
      <c r="B412" s="38"/>
      <c r="C412" s="38"/>
      <c r="D412" s="38"/>
      <c r="E412" s="38"/>
      <c r="F412" s="38"/>
      <c r="G412" s="38"/>
      <c r="H412" s="38"/>
      <c r="I412" s="38"/>
    </row>
    <row r="413" spans="1:9" x14ac:dyDescent="0.2">
      <c r="A413" s="38"/>
      <c r="B413" s="38"/>
      <c r="C413" s="38"/>
      <c r="D413" s="38"/>
      <c r="E413" s="38"/>
      <c r="F413" s="38"/>
      <c r="G413" s="38"/>
      <c r="H413" s="38"/>
      <c r="I413" s="38"/>
    </row>
    <row r="414" spans="1:9" x14ac:dyDescent="0.2">
      <c r="A414" s="38"/>
      <c r="B414" s="38"/>
      <c r="C414" s="38"/>
      <c r="D414" s="38"/>
      <c r="E414" s="38"/>
      <c r="F414" s="38"/>
      <c r="G414" s="38"/>
      <c r="H414" s="38"/>
      <c r="I414" s="38"/>
    </row>
    <row r="415" spans="1:9" x14ac:dyDescent="0.2">
      <c r="A415" s="38"/>
      <c r="B415" s="38"/>
      <c r="C415" s="38"/>
      <c r="D415" s="38"/>
      <c r="E415" s="38"/>
      <c r="F415" s="38"/>
      <c r="G415" s="38"/>
      <c r="H415" s="38"/>
      <c r="I415" s="38"/>
    </row>
    <row r="416" spans="1:9" x14ac:dyDescent="0.2">
      <c r="A416" s="38"/>
      <c r="B416" s="38"/>
      <c r="C416" s="38"/>
      <c r="D416" s="38"/>
      <c r="E416" s="38"/>
      <c r="F416" s="38"/>
      <c r="G416" s="38"/>
      <c r="H416" s="38"/>
      <c r="I416" s="38"/>
    </row>
    <row r="417" spans="1:9" x14ac:dyDescent="0.2">
      <c r="A417" s="38"/>
      <c r="B417" s="38"/>
      <c r="C417" s="38"/>
      <c r="D417" s="38"/>
      <c r="E417" s="38"/>
      <c r="F417" s="38"/>
      <c r="G417" s="38"/>
      <c r="H417" s="38"/>
      <c r="I417" s="38"/>
    </row>
    <row r="418" spans="1:9" x14ac:dyDescent="0.2">
      <c r="A418" s="38"/>
      <c r="B418" s="38"/>
      <c r="C418" s="38"/>
      <c r="D418" s="38"/>
      <c r="E418" s="38"/>
      <c r="F418" s="38"/>
      <c r="G418" s="38"/>
      <c r="H418" s="38"/>
      <c r="I418" s="38"/>
    </row>
    <row r="419" spans="1:9" x14ac:dyDescent="0.2">
      <c r="A419" s="38"/>
      <c r="B419" s="38"/>
      <c r="C419" s="38"/>
      <c r="D419" s="38"/>
      <c r="E419" s="38"/>
      <c r="F419" s="38"/>
      <c r="G419" s="38"/>
      <c r="H419" s="38"/>
      <c r="I419" s="38"/>
    </row>
    <row r="420" spans="1:9" x14ac:dyDescent="0.2">
      <c r="A420" s="38"/>
      <c r="B420" s="38"/>
      <c r="C420" s="38"/>
      <c r="D420" s="38"/>
      <c r="E420" s="38"/>
      <c r="F420" s="38"/>
      <c r="G420" s="38"/>
      <c r="H420" s="38"/>
      <c r="I420" s="38"/>
    </row>
    <row r="421" spans="1:9" x14ac:dyDescent="0.2">
      <c r="A421" s="38"/>
      <c r="B421" s="38"/>
      <c r="C421" s="38"/>
      <c r="D421" s="38"/>
      <c r="E421" s="38"/>
      <c r="F421" s="38"/>
      <c r="G421" s="38"/>
      <c r="H421" s="38"/>
      <c r="I421" s="38"/>
    </row>
    <row r="422" spans="1:9" x14ac:dyDescent="0.2">
      <c r="A422" s="38"/>
      <c r="B422" s="38"/>
      <c r="C422" s="38"/>
      <c r="D422" s="38"/>
      <c r="E422" s="38"/>
      <c r="F422" s="38"/>
      <c r="G422" s="38"/>
      <c r="H422" s="38"/>
      <c r="I422" s="38"/>
    </row>
    <row r="423" spans="1:9" x14ac:dyDescent="0.2">
      <c r="A423" s="38"/>
      <c r="B423" s="38"/>
      <c r="C423" s="38"/>
      <c r="D423" s="38"/>
      <c r="E423" s="38"/>
      <c r="F423" s="38"/>
      <c r="G423" s="38"/>
      <c r="H423" s="38"/>
      <c r="I423" s="38"/>
    </row>
    <row r="424" spans="1:9" x14ac:dyDescent="0.2">
      <c r="A424" s="38"/>
      <c r="B424" s="38"/>
      <c r="C424" s="38"/>
      <c r="D424" s="38"/>
      <c r="E424" s="38"/>
      <c r="F424" s="38"/>
      <c r="G424" s="38"/>
      <c r="H424" s="38"/>
      <c r="I424" s="38"/>
    </row>
    <row r="425" spans="1:9" x14ac:dyDescent="0.2">
      <c r="A425" s="38"/>
      <c r="B425" s="38"/>
      <c r="C425" s="38"/>
      <c r="D425" s="38"/>
      <c r="E425" s="38"/>
      <c r="F425" s="38"/>
      <c r="G425" s="38"/>
      <c r="H425" s="38"/>
      <c r="I425" s="38"/>
    </row>
    <row r="426" spans="1:9" x14ac:dyDescent="0.2">
      <c r="A426" s="38"/>
      <c r="B426" s="38"/>
      <c r="C426" s="38"/>
      <c r="D426" s="38"/>
      <c r="E426" s="38"/>
      <c r="F426" s="38"/>
      <c r="G426" s="38"/>
      <c r="H426" s="38"/>
      <c r="I426" s="38"/>
    </row>
    <row r="427" spans="1:9" x14ac:dyDescent="0.2">
      <c r="A427" s="38"/>
      <c r="B427" s="38"/>
      <c r="C427" s="38"/>
      <c r="D427" s="38"/>
      <c r="E427" s="38"/>
      <c r="F427" s="38"/>
      <c r="G427" s="38"/>
      <c r="H427" s="38"/>
      <c r="I427" s="38"/>
    </row>
    <row r="428" spans="1:9" x14ac:dyDescent="0.2">
      <c r="A428" s="38"/>
      <c r="B428" s="38"/>
      <c r="C428" s="38"/>
      <c r="D428" s="38"/>
      <c r="E428" s="38"/>
      <c r="F428" s="38"/>
      <c r="G428" s="38"/>
      <c r="H428" s="38"/>
      <c r="I428" s="38"/>
    </row>
    <row r="429" spans="1:9" x14ac:dyDescent="0.2">
      <c r="A429" s="38"/>
      <c r="B429" s="38"/>
      <c r="C429" s="38"/>
      <c r="D429" s="38"/>
      <c r="E429" s="38"/>
      <c r="F429" s="38"/>
      <c r="G429" s="38"/>
      <c r="H429" s="38"/>
      <c r="I429" s="38"/>
    </row>
    <row r="430" spans="1:9" x14ac:dyDescent="0.2">
      <c r="A430" s="38"/>
      <c r="B430" s="38"/>
      <c r="C430" s="38"/>
      <c r="D430" s="38"/>
      <c r="E430" s="38"/>
      <c r="F430" s="38"/>
      <c r="G430" s="38"/>
      <c r="H430" s="38"/>
      <c r="I430" s="38"/>
    </row>
    <row r="431" spans="1:9" x14ac:dyDescent="0.2">
      <c r="A431" s="38"/>
      <c r="B431" s="38"/>
      <c r="C431" s="38"/>
      <c r="D431" s="38"/>
      <c r="E431" s="38"/>
      <c r="F431" s="38"/>
      <c r="G431" s="38"/>
      <c r="H431" s="38"/>
      <c r="I431" s="38"/>
    </row>
    <row r="432" spans="1:9" x14ac:dyDescent="0.2">
      <c r="A432" s="38"/>
      <c r="B432" s="38"/>
      <c r="C432" s="38"/>
      <c r="D432" s="38"/>
      <c r="E432" s="38"/>
      <c r="F432" s="38"/>
      <c r="G432" s="38"/>
      <c r="H432" s="38"/>
      <c r="I432" s="38"/>
    </row>
    <row r="433" spans="1:9" x14ac:dyDescent="0.2">
      <c r="A433" s="38"/>
      <c r="B433" s="38"/>
      <c r="C433" s="38"/>
      <c r="D433" s="38"/>
      <c r="E433" s="38"/>
      <c r="F433" s="38"/>
      <c r="G433" s="38"/>
      <c r="H433" s="38"/>
      <c r="I433" s="38"/>
    </row>
    <row r="434" spans="1:9" x14ac:dyDescent="0.2">
      <c r="A434" s="38"/>
      <c r="B434" s="38"/>
      <c r="C434" s="38"/>
      <c r="D434" s="38"/>
      <c r="E434" s="38"/>
      <c r="F434" s="38"/>
      <c r="G434" s="38"/>
      <c r="H434" s="38"/>
      <c r="I434" s="38"/>
    </row>
    <row r="435" spans="1:9" x14ac:dyDescent="0.2">
      <c r="A435" s="38"/>
      <c r="B435" s="38"/>
      <c r="C435" s="38"/>
      <c r="D435" s="38"/>
      <c r="E435" s="38"/>
      <c r="F435" s="38"/>
      <c r="G435" s="38"/>
      <c r="H435" s="38"/>
      <c r="I435" s="38"/>
    </row>
    <row r="436" spans="1:9" x14ac:dyDescent="0.2">
      <c r="A436" s="38"/>
      <c r="B436" s="38"/>
      <c r="C436" s="38"/>
      <c r="D436" s="38"/>
      <c r="E436" s="38"/>
      <c r="F436" s="38"/>
      <c r="G436" s="38"/>
      <c r="H436" s="38"/>
      <c r="I436" s="38"/>
    </row>
    <row r="437" spans="1:9" x14ac:dyDescent="0.2">
      <c r="A437" s="38"/>
      <c r="B437" s="38"/>
      <c r="C437" s="38"/>
      <c r="D437" s="38"/>
      <c r="E437" s="38"/>
      <c r="F437" s="38"/>
      <c r="G437" s="38"/>
      <c r="H437" s="38"/>
      <c r="I437" s="38"/>
    </row>
    <row r="438" spans="1:9" x14ac:dyDescent="0.2">
      <c r="A438" s="38"/>
      <c r="B438" s="38"/>
      <c r="C438" s="38"/>
      <c r="D438" s="38"/>
      <c r="E438" s="38"/>
      <c r="F438" s="38"/>
      <c r="G438" s="38"/>
      <c r="H438" s="38"/>
      <c r="I438" s="38"/>
    </row>
    <row r="439" spans="1:9" x14ac:dyDescent="0.2">
      <c r="A439" s="38"/>
      <c r="B439" s="38"/>
      <c r="C439" s="38"/>
      <c r="D439" s="38"/>
      <c r="E439" s="38"/>
      <c r="F439" s="38"/>
      <c r="G439" s="38"/>
      <c r="H439" s="38"/>
      <c r="I439" s="38"/>
    </row>
    <row r="440" spans="1:9" x14ac:dyDescent="0.2">
      <c r="A440" s="38"/>
      <c r="B440" s="38"/>
      <c r="C440" s="38"/>
      <c r="D440" s="38"/>
      <c r="E440" s="38"/>
      <c r="F440" s="38"/>
      <c r="G440" s="38"/>
      <c r="H440" s="38"/>
      <c r="I440" s="38"/>
    </row>
    <row r="441" spans="1:9" x14ac:dyDescent="0.2">
      <c r="A441" s="38"/>
      <c r="B441" s="38"/>
      <c r="C441" s="38"/>
      <c r="D441" s="38"/>
      <c r="E441" s="38"/>
      <c r="F441" s="38"/>
      <c r="G441" s="38"/>
      <c r="H441" s="38"/>
      <c r="I441" s="38"/>
    </row>
    <row r="442" spans="1:9" x14ac:dyDescent="0.2">
      <c r="A442" s="38"/>
      <c r="B442" s="38"/>
      <c r="C442" s="38"/>
      <c r="D442" s="38"/>
      <c r="E442" s="38"/>
      <c r="F442" s="38"/>
      <c r="G442" s="38"/>
      <c r="H442" s="38"/>
      <c r="I442" s="38"/>
    </row>
    <row r="443" spans="1:9" x14ac:dyDescent="0.2">
      <c r="A443" s="38"/>
      <c r="B443" s="38"/>
      <c r="C443" s="38"/>
      <c r="D443" s="38"/>
      <c r="E443" s="38"/>
      <c r="F443" s="38"/>
      <c r="G443" s="38"/>
      <c r="H443" s="38"/>
      <c r="I443" s="38"/>
    </row>
    <row r="444" spans="1:9" x14ac:dyDescent="0.2">
      <c r="A444" s="38"/>
      <c r="B444" s="38"/>
      <c r="C444" s="38"/>
      <c r="D444" s="38"/>
      <c r="E444" s="38"/>
      <c r="F444" s="38"/>
      <c r="G444" s="38"/>
      <c r="H444" s="38"/>
      <c r="I444" s="38"/>
    </row>
    <row r="445" spans="1:9" x14ac:dyDescent="0.2">
      <c r="A445" s="38"/>
      <c r="B445" s="38"/>
      <c r="C445" s="38"/>
      <c r="D445" s="38"/>
      <c r="E445" s="38"/>
      <c r="F445" s="38"/>
      <c r="G445" s="38"/>
      <c r="H445" s="38"/>
      <c r="I445" s="38"/>
    </row>
    <row r="446" spans="1:9" x14ac:dyDescent="0.2">
      <c r="A446" s="38"/>
      <c r="B446" s="38"/>
      <c r="C446" s="38"/>
      <c r="D446" s="38"/>
      <c r="E446" s="38"/>
      <c r="F446" s="38"/>
      <c r="G446" s="38"/>
      <c r="H446" s="38"/>
      <c r="I446" s="38"/>
    </row>
    <row r="447" spans="1:9" x14ac:dyDescent="0.2">
      <c r="A447" s="38"/>
      <c r="B447" s="38"/>
      <c r="C447" s="38"/>
      <c r="D447" s="38"/>
      <c r="E447" s="38"/>
      <c r="F447" s="38"/>
      <c r="G447" s="38"/>
      <c r="H447" s="38"/>
      <c r="I447" s="38"/>
    </row>
    <row r="448" spans="1:9" x14ac:dyDescent="0.2">
      <c r="A448" s="38"/>
      <c r="B448" s="38"/>
      <c r="C448" s="38"/>
      <c r="D448" s="38"/>
      <c r="E448" s="38"/>
      <c r="F448" s="38"/>
      <c r="G448" s="38"/>
      <c r="H448" s="38"/>
      <c r="I448" s="38"/>
    </row>
    <row r="449" spans="1:9" x14ac:dyDescent="0.2">
      <c r="A449" s="38"/>
      <c r="B449" s="38"/>
      <c r="C449" s="38"/>
      <c r="D449" s="38"/>
      <c r="E449" s="38"/>
      <c r="F449" s="38"/>
      <c r="G449" s="38"/>
      <c r="H449" s="38"/>
      <c r="I449" s="38"/>
    </row>
    <row r="450" spans="1:9" x14ac:dyDescent="0.2">
      <c r="A450" s="38"/>
      <c r="B450" s="38"/>
      <c r="C450" s="38"/>
      <c r="D450" s="38"/>
      <c r="E450" s="38"/>
      <c r="F450" s="38"/>
      <c r="G450" s="38"/>
      <c r="H450" s="38"/>
      <c r="I450" s="38"/>
    </row>
    <row r="451" spans="1:9" x14ac:dyDescent="0.2">
      <c r="A451" s="38"/>
      <c r="B451" s="38"/>
      <c r="C451" s="38"/>
      <c r="D451" s="38"/>
      <c r="E451" s="38"/>
      <c r="F451" s="38"/>
      <c r="G451" s="38"/>
      <c r="H451" s="38"/>
      <c r="I451" s="38"/>
    </row>
    <row r="452" spans="1:9" x14ac:dyDescent="0.2">
      <c r="A452" s="38"/>
      <c r="B452" s="38"/>
      <c r="C452" s="38"/>
      <c r="D452" s="38"/>
      <c r="E452" s="38"/>
      <c r="F452" s="38"/>
      <c r="G452" s="38"/>
      <c r="H452" s="38"/>
      <c r="I452" s="38"/>
    </row>
    <row r="453" spans="1:9" x14ac:dyDescent="0.2">
      <c r="A453" s="38"/>
      <c r="B453" s="38"/>
      <c r="C453" s="38"/>
      <c r="D453" s="38"/>
      <c r="E453" s="38"/>
      <c r="F453" s="38"/>
      <c r="G453" s="38"/>
      <c r="H453" s="38"/>
      <c r="I453" s="38"/>
    </row>
    <row r="454" spans="1:9" x14ac:dyDescent="0.2">
      <c r="A454" s="38"/>
      <c r="B454" s="38"/>
      <c r="C454" s="38"/>
      <c r="D454" s="38"/>
      <c r="E454" s="38"/>
      <c r="F454" s="38"/>
      <c r="G454" s="38"/>
      <c r="H454" s="38"/>
      <c r="I454" s="38"/>
    </row>
    <row r="455" spans="1:9" x14ac:dyDescent="0.2">
      <c r="A455" s="38"/>
      <c r="B455" s="38"/>
      <c r="C455" s="38"/>
      <c r="D455" s="38"/>
      <c r="E455" s="38"/>
      <c r="F455" s="38"/>
      <c r="G455" s="38"/>
      <c r="H455" s="38"/>
      <c r="I455" s="38"/>
    </row>
    <row r="456" spans="1:9" x14ac:dyDescent="0.2">
      <c r="A456" s="38"/>
      <c r="B456" s="38"/>
      <c r="C456" s="38"/>
      <c r="D456" s="38"/>
      <c r="E456" s="38"/>
      <c r="F456" s="38"/>
      <c r="G456" s="38"/>
      <c r="H456" s="38"/>
      <c r="I456" s="38"/>
    </row>
    <row r="457" spans="1:9" x14ac:dyDescent="0.2">
      <c r="A457" s="38"/>
      <c r="B457" s="38"/>
      <c r="C457" s="38"/>
      <c r="D457" s="38"/>
      <c r="E457" s="38"/>
      <c r="F457" s="38"/>
      <c r="G457" s="38"/>
      <c r="H457" s="38"/>
      <c r="I457" s="38"/>
    </row>
    <row r="458" spans="1:9" x14ac:dyDescent="0.2">
      <c r="A458" s="38"/>
      <c r="B458" s="38"/>
      <c r="C458" s="38"/>
      <c r="D458" s="38"/>
      <c r="E458" s="38"/>
      <c r="F458" s="38"/>
      <c r="G458" s="38"/>
      <c r="H458" s="38"/>
      <c r="I458" s="38"/>
    </row>
    <row r="459" spans="1:9" x14ac:dyDescent="0.2">
      <c r="A459" s="38"/>
      <c r="B459" s="38"/>
      <c r="C459" s="38"/>
      <c r="D459" s="38"/>
      <c r="E459" s="38"/>
      <c r="F459" s="38"/>
      <c r="G459" s="38"/>
      <c r="H459" s="38"/>
      <c r="I459" s="38"/>
    </row>
    <row r="460" spans="1:9" x14ac:dyDescent="0.2">
      <c r="A460" s="38"/>
      <c r="B460" s="38"/>
      <c r="C460" s="38"/>
      <c r="D460" s="38"/>
      <c r="E460" s="38"/>
      <c r="F460" s="38"/>
      <c r="G460" s="38"/>
      <c r="H460" s="38"/>
      <c r="I460" s="38"/>
    </row>
    <row r="461" spans="1:9" x14ac:dyDescent="0.2">
      <c r="A461" s="38"/>
      <c r="B461" s="38"/>
      <c r="C461" s="38"/>
      <c r="D461" s="38"/>
      <c r="E461" s="38"/>
      <c r="F461" s="38"/>
      <c r="G461" s="38"/>
      <c r="H461" s="38"/>
      <c r="I461" s="38"/>
    </row>
    <row r="462" spans="1:9" x14ac:dyDescent="0.2">
      <c r="A462" s="38"/>
      <c r="B462" s="38"/>
      <c r="C462" s="38"/>
      <c r="D462" s="38"/>
      <c r="E462" s="38"/>
      <c r="F462" s="38"/>
      <c r="G462" s="38"/>
      <c r="H462" s="38"/>
      <c r="I462" s="38"/>
    </row>
    <row r="463" spans="1:9" x14ac:dyDescent="0.2">
      <c r="A463" s="38"/>
      <c r="B463" s="38"/>
      <c r="C463" s="38"/>
      <c r="D463" s="38"/>
      <c r="E463" s="38"/>
      <c r="F463" s="38"/>
      <c r="G463" s="38"/>
      <c r="H463" s="38"/>
      <c r="I463" s="38"/>
    </row>
    <row r="464" spans="1:9" x14ac:dyDescent="0.2">
      <c r="A464" s="38"/>
      <c r="B464" s="38"/>
      <c r="C464" s="38"/>
      <c r="D464" s="38"/>
      <c r="E464" s="38"/>
      <c r="F464" s="38"/>
      <c r="G464" s="38"/>
      <c r="H464" s="38"/>
      <c r="I464" s="38"/>
    </row>
    <row r="465" spans="1:9" x14ac:dyDescent="0.2">
      <c r="A465" s="38"/>
      <c r="B465" s="38"/>
      <c r="C465" s="38"/>
      <c r="D465" s="38"/>
      <c r="E465" s="38"/>
      <c r="F465" s="38"/>
      <c r="G465" s="38"/>
      <c r="H465" s="38"/>
      <c r="I465" s="38"/>
    </row>
    <row r="466" spans="1:9" x14ac:dyDescent="0.2">
      <c r="A466" s="38"/>
      <c r="B466" s="38"/>
      <c r="C466" s="38"/>
      <c r="D466" s="38"/>
      <c r="E466" s="38"/>
      <c r="F466" s="38"/>
      <c r="G466" s="38"/>
      <c r="H466" s="38"/>
      <c r="I466" s="38"/>
    </row>
    <row r="467" spans="1:9" x14ac:dyDescent="0.2">
      <c r="A467" s="38"/>
      <c r="B467" s="38"/>
      <c r="C467" s="38"/>
      <c r="D467" s="38"/>
      <c r="E467" s="38"/>
      <c r="F467" s="38"/>
      <c r="G467" s="38"/>
      <c r="H467" s="38"/>
      <c r="I467" s="38"/>
    </row>
    <row r="468" spans="1:9" x14ac:dyDescent="0.2">
      <c r="A468" s="38"/>
      <c r="B468" s="38"/>
      <c r="C468" s="38"/>
      <c r="D468" s="38"/>
      <c r="E468" s="38"/>
      <c r="F468" s="38"/>
      <c r="G468" s="38"/>
      <c r="H468" s="38"/>
      <c r="I468" s="38"/>
    </row>
    <row r="469" spans="1:9" x14ac:dyDescent="0.2">
      <c r="A469" s="38"/>
      <c r="B469" s="38"/>
      <c r="C469" s="38"/>
      <c r="D469" s="38"/>
      <c r="E469" s="38"/>
      <c r="F469" s="38"/>
      <c r="G469" s="38"/>
      <c r="H469" s="38"/>
      <c r="I469" s="38"/>
    </row>
    <row r="470" spans="1:9" x14ac:dyDescent="0.2">
      <c r="A470" s="38"/>
      <c r="B470" s="38"/>
      <c r="C470" s="38"/>
      <c r="D470" s="38"/>
      <c r="E470" s="38"/>
      <c r="F470" s="38"/>
      <c r="G470" s="38"/>
      <c r="H470" s="38"/>
      <c r="I470" s="38"/>
    </row>
    <row r="471" spans="1:9" x14ac:dyDescent="0.2">
      <c r="A471" s="38"/>
      <c r="B471" s="38"/>
      <c r="C471" s="38"/>
      <c r="D471" s="38"/>
      <c r="E471" s="38"/>
      <c r="F471" s="38"/>
      <c r="G471" s="38"/>
      <c r="H471" s="38"/>
      <c r="I471" s="38"/>
    </row>
    <row r="472" spans="1:9" x14ac:dyDescent="0.2">
      <c r="A472" s="38"/>
      <c r="B472" s="38"/>
      <c r="C472" s="38"/>
      <c r="D472" s="38"/>
      <c r="E472" s="38"/>
      <c r="F472" s="38"/>
      <c r="G472" s="38"/>
      <c r="H472" s="38"/>
      <c r="I472" s="38"/>
    </row>
    <row r="473" spans="1:9" x14ac:dyDescent="0.2">
      <c r="A473" s="38"/>
      <c r="B473" s="38"/>
      <c r="C473" s="38"/>
      <c r="D473" s="38"/>
      <c r="E473" s="38"/>
      <c r="F473" s="38"/>
      <c r="G473" s="38"/>
      <c r="H473" s="38"/>
      <c r="I473" s="38"/>
    </row>
    <row r="474" spans="1:9" x14ac:dyDescent="0.2">
      <c r="A474" s="38"/>
      <c r="B474" s="38"/>
      <c r="C474" s="38"/>
      <c r="D474" s="38"/>
      <c r="E474" s="38"/>
      <c r="F474" s="38"/>
      <c r="G474" s="38"/>
      <c r="H474" s="38"/>
      <c r="I474" s="38"/>
    </row>
    <row r="475" spans="1:9" x14ac:dyDescent="0.2">
      <c r="A475" s="38"/>
      <c r="B475" s="38"/>
      <c r="C475" s="38"/>
      <c r="D475" s="38"/>
      <c r="E475" s="38"/>
      <c r="F475" s="38"/>
      <c r="G475" s="38"/>
      <c r="H475" s="38"/>
      <c r="I475" s="38"/>
    </row>
    <row r="476" spans="1:9" x14ac:dyDescent="0.2">
      <c r="A476" s="38"/>
      <c r="B476" s="38"/>
      <c r="C476" s="38"/>
      <c r="D476" s="38"/>
      <c r="E476" s="38"/>
      <c r="F476" s="38"/>
      <c r="G476" s="38"/>
      <c r="H476" s="38"/>
      <c r="I476" s="38"/>
    </row>
    <row r="477" spans="1:9" x14ac:dyDescent="0.2">
      <c r="A477" s="38"/>
      <c r="B477" s="38"/>
      <c r="C477" s="38"/>
      <c r="D477" s="38"/>
      <c r="E477" s="38"/>
      <c r="F477" s="38"/>
      <c r="G477" s="38"/>
      <c r="H477" s="38"/>
      <c r="I477" s="38"/>
    </row>
    <row r="478" spans="1:9" x14ac:dyDescent="0.2">
      <c r="A478" s="38"/>
      <c r="B478" s="38"/>
      <c r="C478" s="38"/>
      <c r="D478" s="38"/>
      <c r="E478" s="38"/>
      <c r="F478" s="38"/>
      <c r="G478" s="38"/>
      <c r="H478" s="38"/>
      <c r="I478" s="38"/>
    </row>
    <row r="479" spans="1:9" x14ac:dyDescent="0.2">
      <c r="A479" s="38"/>
      <c r="B479" s="38"/>
      <c r="C479" s="38"/>
      <c r="D479" s="38"/>
      <c r="E479" s="38"/>
      <c r="F479" s="38"/>
      <c r="G479" s="38"/>
      <c r="H479" s="38"/>
      <c r="I479" s="38"/>
    </row>
    <row r="480" spans="1:9" x14ac:dyDescent="0.2">
      <c r="A480" s="38"/>
      <c r="B480" s="38"/>
      <c r="C480" s="38"/>
      <c r="D480" s="38"/>
      <c r="E480" s="38"/>
      <c r="F480" s="38"/>
      <c r="G480" s="38"/>
      <c r="H480" s="38"/>
      <c r="I480" s="38"/>
    </row>
    <row r="481" spans="1:9" x14ac:dyDescent="0.2">
      <c r="A481" s="38"/>
      <c r="B481" s="38"/>
      <c r="C481" s="38"/>
      <c r="D481" s="38"/>
      <c r="E481" s="38"/>
      <c r="F481" s="38"/>
      <c r="G481" s="38"/>
      <c r="H481" s="38"/>
      <c r="I481" s="38"/>
    </row>
    <row r="482" spans="1:9" x14ac:dyDescent="0.2">
      <c r="A482" s="38"/>
      <c r="B482" s="38"/>
      <c r="C482" s="38"/>
      <c r="D482" s="38"/>
      <c r="E482" s="38"/>
      <c r="F482" s="38"/>
      <c r="G482" s="38"/>
      <c r="H482" s="38"/>
      <c r="I482" s="38"/>
    </row>
    <row r="483" spans="1:9" x14ac:dyDescent="0.2">
      <c r="A483" s="38"/>
      <c r="B483" s="38"/>
      <c r="C483" s="38"/>
      <c r="D483" s="38"/>
      <c r="E483" s="38"/>
      <c r="F483" s="38"/>
      <c r="G483" s="38"/>
      <c r="H483" s="38"/>
      <c r="I483" s="38"/>
    </row>
    <row r="484" spans="1:9" x14ac:dyDescent="0.2">
      <c r="A484" s="38"/>
      <c r="B484" s="38"/>
      <c r="C484" s="38"/>
      <c r="D484" s="38"/>
      <c r="E484" s="38"/>
      <c r="F484" s="38"/>
      <c r="G484" s="38"/>
      <c r="H484" s="38"/>
      <c r="I484" s="38"/>
    </row>
    <row r="485" spans="1:9" x14ac:dyDescent="0.2">
      <c r="A485" s="38"/>
      <c r="B485" s="38"/>
      <c r="C485" s="38"/>
      <c r="D485" s="38"/>
      <c r="E485" s="38"/>
      <c r="F485" s="38"/>
      <c r="G485" s="38"/>
      <c r="H485" s="38"/>
      <c r="I485" s="38"/>
    </row>
    <row r="486" spans="1:9" x14ac:dyDescent="0.2">
      <c r="A486" s="38"/>
      <c r="B486" s="38"/>
      <c r="C486" s="38"/>
      <c r="D486" s="38"/>
      <c r="E486" s="38"/>
      <c r="F486" s="38"/>
      <c r="G486" s="38"/>
      <c r="H486" s="38"/>
      <c r="I486" s="38"/>
    </row>
    <row r="487" spans="1:9" x14ac:dyDescent="0.2">
      <c r="A487" s="38"/>
      <c r="B487" s="38"/>
      <c r="C487" s="38"/>
      <c r="D487" s="38"/>
      <c r="E487" s="38"/>
      <c r="F487" s="38"/>
      <c r="G487" s="38"/>
      <c r="H487" s="38"/>
      <c r="I487" s="38"/>
    </row>
    <row r="488" spans="1:9" x14ac:dyDescent="0.2">
      <c r="A488" s="38"/>
      <c r="B488" s="38"/>
      <c r="C488" s="38"/>
      <c r="D488" s="38"/>
      <c r="E488" s="38"/>
      <c r="F488" s="38"/>
      <c r="G488" s="38"/>
      <c r="H488" s="38"/>
      <c r="I488" s="38"/>
    </row>
    <row r="489" spans="1:9" x14ac:dyDescent="0.2">
      <c r="A489" s="38"/>
      <c r="B489" s="38"/>
      <c r="C489" s="38"/>
      <c r="D489" s="38"/>
      <c r="E489" s="38"/>
      <c r="F489" s="38"/>
      <c r="G489" s="38"/>
      <c r="H489" s="38"/>
      <c r="I489" s="38"/>
    </row>
    <row r="490" spans="1:9" x14ac:dyDescent="0.2">
      <c r="A490" s="38"/>
      <c r="B490" s="38"/>
      <c r="C490" s="38"/>
      <c r="D490" s="38"/>
      <c r="E490" s="38"/>
      <c r="F490" s="38"/>
      <c r="G490" s="38"/>
      <c r="H490" s="38"/>
      <c r="I490" s="38"/>
    </row>
    <row r="491" spans="1:9" x14ac:dyDescent="0.2">
      <c r="A491" s="38"/>
      <c r="B491" s="38"/>
      <c r="C491" s="38"/>
      <c r="D491" s="38"/>
      <c r="E491" s="38"/>
      <c r="F491" s="38"/>
      <c r="G491" s="38"/>
      <c r="H491" s="38"/>
      <c r="I491" s="38"/>
    </row>
    <row r="492" spans="1:9" x14ac:dyDescent="0.2">
      <c r="A492" s="38"/>
      <c r="B492" s="38"/>
      <c r="C492" s="38"/>
      <c r="D492" s="38"/>
      <c r="E492" s="38"/>
      <c r="F492" s="38"/>
      <c r="G492" s="38"/>
      <c r="H492" s="38"/>
      <c r="I492" s="38"/>
    </row>
    <row r="493" spans="1:9" x14ac:dyDescent="0.2">
      <c r="A493" s="38"/>
      <c r="B493" s="38"/>
      <c r="C493" s="38"/>
      <c r="D493" s="38"/>
      <c r="E493" s="38"/>
      <c r="F493" s="38"/>
      <c r="G493" s="38"/>
      <c r="H493" s="38"/>
      <c r="I493" s="38"/>
    </row>
    <row r="494" spans="1:9" x14ac:dyDescent="0.2">
      <c r="A494" s="38"/>
      <c r="B494" s="38"/>
      <c r="C494" s="38"/>
      <c r="D494" s="38"/>
      <c r="E494" s="38"/>
      <c r="F494" s="38"/>
      <c r="G494" s="38"/>
      <c r="H494" s="38"/>
      <c r="I494" s="38"/>
    </row>
    <row r="495" spans="1:9" x14ac:dyDescent="0.2">
      <c r="A495" s="38"/>
      <c r="B495" s="38"/>
      <c r="C495" s="38"/>
      <c r="D495" s="38"/>
      <c r="E495" s="38"/>
      <c r="F495" s="38"/>
      <c r="G495" s="38"/>
      <c r="H495" s="38"/>
      <c r="I495" s="38"/>
    </row>
    <row r="496" spans="1:9" x14ac:dyDescent="0.2">
      <c r="A496" s="38"/>
      <c r="B496" s="38"/>
      <c r="C496" s="38"/>
      <c r="D496" s="38"/>
      <c r="E496" s="38"/>
      <c r="F496" s="38"/>
      <c r="G496" s="38"/>
      <c r="H496" s="38"/>
      <c r="I496" s="38"/>
    </row>
    <row r="497" spans="1:9" x14ac:dyDescent="0.2">
      <c r="A497" s="38"/>
      <c r="B497" s="38"/>
      <c r="C497" s="38"/>
      <c r="D497" s="38"/>
      <c r="E497" s="38"/>
      <c r="F497" s="38"/>
      <c r="G497" s="38"/>
      <c r="H497" s="38"/>
      <c r="I497" s="38"/>
    </row>
    <row r="498" spans="1:9" x14ac:dyDescent="0.2">
      <c r="A498" s="38"/>
      <c r="B498" s="38"/>
      <c r="C498" s="38"/>
      <c r="D498" s="38"/>
      <c r="E498" s="38"/>
      <c r="F498" s="38"/>
      <c r="G498" s="38"/>
      <c r="H498" s="38"/>
      <c r="I498" s="38"/>
    </row>
    <row r="499" spans="1:9" x14ac:dyDescent="0.2">
      <c r="A499" s="38"/>
      <c r="B499" s="38"/>
      <c r="C499" s="38"/>
      <c r="D499" s="38"/>
      <c r="E499" s="38"/>
      <c r="F499" s="38"/>
      <c r="G499" s="38"/>
      <c r="H499" s="38"/>
      <c r="I499" s="38"/>
    </row>
    <row r="500" spans="1:9" x14ac:dyDescent="0.2">
      <c r="A500" s="38"/>
      <c r="B500" s="38"/>
      <c r="C500" s="38"/>
      <c r="D500" s="38"/>
      <c r="E500" s="38"/>
      <c r="F500" s="38"/>
      <c r="G500" s="38"/>
      <c r="H500" s="38"/>
      <c r="I500" s="38"/>
    </row>
    <row r="501" spans="1:9" x14ac:dyDescent="0.2">
      <c r="A501" s="38"/>
      <c r="B501" s="38"/>
      <c r="C501" s="38"/>
      <c r="D501" s="38"/>
      <c r="E501" s="38"/>
      <c r="F501" s="38"/>
      <c r="G501" s="38"/>
      <c r="H501" s="38"/>
      <c r="I501" s="38"/>
    </row>
    <row r="502" spans="1:9" x14ac:dyDescent="0.2">
      <c r="A502" s="38"/>
      <c r="B502" s="38"/>
      <c r="C502" s="38"/>
      <c r="D502" s="38"/>
      <c r="E502" s="38"/>
      <c r="F502" s="38"/>
      <c r="G502" s="38"/>
      <c r="H502" s="38"/>
      <c r="I502" s="38"/>
    </row>
    <row r="503" spans="1:9" x14ac:dyDescent="0.2">
      <c r="A503" s="38"/>
      <c r="B503" s="38"/>
      <c r="C503" s="38"/>
      <c r="D503" s="38"/>
      <c r="E503" s="38"/>
      <c r="F503" s="38"/>
      <c r="G503" s="38"/>
      <c r="H503" s="38"/>
      <c r="I503" s="38"/>
    </row>
    <row r="504" spans="1:9" x14ac:dyDescent="0.2">
      <c r="A504" s="38"/>
      <c r="B504" s="38"/>
      <c r="C504" s="38"/>
      <c r="D504" s="38"/>
      <c r="E504" s="38"/>
      <c r="F504" s="38"/>
      <c r="G504" s="38"/>
      <c r="H504" s="38"/>
      <c r="I504" s="38"/>
    </row>
    <row r="505" spans="1:9" x14ac:dyDescent="0.2">
      <c r="A505" s="38"/>
      <c r="B505" s="38"/>
      <c r="C505" s="38"/>
      <c r="D505" s="38"/>
      <c r="E505" s="38"/>
      <c r="F505" s="38"/>
      <c r="G505" s="38"/>
      <c r="H505" s="38"/>
      <c r="I505" s="38"/>
    </row>
    <row r="506" spans="1:9" x14ac:dyDescent="0.2">
      <c r="A506" s="38"/>
      <c r="B506" s="38"/>
      <c r="C506" s="38"/>
      <c r="D506" s="38"/>
      <c r="E506" s="38"/>
      <c r="F506" s="38"/>
      <c r="G506" s="38"/>
      <c r="H506" s="38"/>
      <c r="I506" s="38"/>
    </row>
    <row r="507" spans="1:9" x14ac:dyDescent="0.2">
      <c r="A507" s="38"/>
      <c r="B507" s="38"/>
      <c r="C507" s="38"/>
      <c r="D507" s="38"/>
      <c r="E507" s="38"/>
      <c r="F507" s="38"/>
      <c r="G507" s="38"/>
      <c r="H507" s="38"/>
      <c r="I507" s="38"/>
    </row>
    <row r="508" spans="1:9" x14ac:dyDescent="0.2">
      <c r="A508" s="38"/>
      <c r="B508" s="38"/>
      <c r="C508" s="38"/>
      <c r="D508" s="38"/>
      <c r="E508" s="38"/>
      <c r="F508" s="38"/>
      <c r="G508" s="38"/>
      <c r="H508" s="38"/>
      <c r="I508" s="38"/>
    </row>
    <row r="509" spans="1:9" x14ac:dyDescent="0.2">
      <c r="A509" s="38"/>
      <c r="B509" s="38"/>
      <c r="C509" s="38"/>
      <c r="D509" s="38"/>
      <c r="E509" s="38"/>
      <c r="F509" s="38"/>
      <c r="G509" s="38"/>
      <c r="H509" s="38"/>
      <c r="I509" s="38"/>
    </row>
    <row r="510" spans="1:9" x14ac:dyDescent="0.2">
      <c r="A510" s="38"/>
      <c r="B510" s="38"/>
      <c r="C510" s="38"/>
      <c r="D510" s="38"/>
      <c r="E510" s="38"/>
      <c r="F510" s="38"/>
      <c r="G510" s="38"/>
      <c r="H510" s="38"/>
      <c r="I510" s="38"/>
    </row>
    <row r="511" spans="1:9" x14ac:dyDescent="0.2">
      <c r="A511" s="38"/>
      <c r="B511" s="38"/>
      <c r="C511" s="38"/>
      <c r="D511" s="38"/>
      <c r="E511" s="38"/>
      <c r="F511" s="38"/>
      <c r="G511" s="38"/>
      <c r="H511" s="38"/>
      <c r="I511" s="38"/>
    </row>
    <row r="512" spans="1:9" x14ac:dyDescent="0.2">
      <c r="A512" s="38"/>
      <c r="B512" s="38"/>
      <c r="C512" s="38"/>
      <c r="D512" s="38"/>
      <c r="E512" s="38"/>
      <c r="F512" s="38"/>
      <c r="G512" s="38"/>
      <c r="H512" s="38"/>
      <c r="I512" s="38"/>
    </row>
    <row r="513" spans="1:9" x14ac:dyDescent="0.2">
      <c r="A513" s="38"/>
      <c r="B513" s="38"/>
      <c r="C513" s="38"/>
      <c r="D513" s="38"/>
      <c r="E513" s="38"/>
      <c r="F513" s="38"/>
      <c r="G513" s="38"/>
      <c r="H513" s="38"/>
      <c r="I513" s="38"/>
    </row>
    <row r="514" spans="1:9" x14ac:dyDescent="0.2">
      <c r="A514" s="38"/>
      <c r="B514" s="38"/>
      <c r="C514" s="38"/>
      <c r="D514" s="38"/>
      <c r="E514" s="38"/>
      <c r="F514" s="38"/>
      <c r="G514" s="38"/>
      <c r="H514" s="38"/>
      <c r="I514" s="38"/>
    </row>
    <row r="515" spans="1:9" x14ac:dyDescent="0.2">
      <c r="A515" s="38"/>
      <c r="B515" s="38"/>
      <c r="C515" s="38"/>
      <c r="D515" s="38"/>
      <c r="E515" s="38"/>
      <c r="F515" s="38"/>
      <c r="G515" s="38"/>
      <c r="H515" s="38"/>
      <c r="I515" s="38"/>
    </row>
    <row r="516" spans="1:9" x14ac:dyDescent="0.2">
      <c r="A516" s="38"/>
      <c r="B516" s="38"/>
      <c r="C516" s="38"/>
      <c r="D516" s="38"/>
      <c r="E516" s="38"/>
      <c r="F516" s="38"/>
      <c r="G516" s="38"/>
      <c r="H516" s="38"/>
      <c r="I516" s="38"/>
    </row>
    <row r="517" spans="1:9" x14ac:dyDescent="0.2">
      <c r="A517" s="38"/>
      <c r="B517" s="38"/>
      <c r="C517" s="38"/>
      <c r="D517" s="38"/>
      <c r="E517" s="38"/>
      <c r="F517" s="38"/>
      <c r="G517" s="38"/>
      <c r="H517" s="38"/>
      <c r="I517" s="38"/>
    </row>
    <row r="518" spans="1:9" x14ac:dyDescent="0.2">
      <c r="A518" s="38"/>
      <c r="B518" s="38"/>
      <c r="C518" s="38"/>
      <c r="D518" s="38"/>
      <c r="E518" s="38"/>
      <c r="F518" s="38"/>
      <c r="G518" s="38"/>
      <c r="H518" s="38"/>
      <c r="I518" s="38"/>
    </row>
    <row r="519" spans="1:9" x14ac:dyDescent="0.2">
      <c r="A519" s="38"/>
      <c r="B519" s="38"/>
      <c r="C519" s="38"/>
      <c r="D519" s="38"/>
      <c r="E519" s="38"/>
      <c r="F519" s="38"/>
      <c r="G519" s="38"/>
      <c r="H519" s="38"/>
      <c r="I519" s="38"/>
    </row>
    <row r="520" spans="1:9" x14ac:dyDescent="0.2">
      <c r="A520" s="38"/>
      <c r="B520" s="38"/>
      <c r="C520" s="38"/>
      <c r="D520" s="38"/>
      <c r="E520" s="38"/>
      <c r="F520" s="38"/>
      <c r="G520" s="38"/>
      <c r="H520" s="38"/>
      <c r="I520" s="38"/>
    </row>
    <row r="521" spans="1:9" x14ac:dyDescent="0.2">
      <c r="A521" s="38"/>
      <c r="B521" s="38"/>
      <c r="C521" s="38"/>
      <c r="D521" s="38"/>
      <c r="E521" s="38"/>
      <c r="F521" s="38"/>
      <c r="G521" s="38"/>
      <c r="H521" s="38"/>
      <c r="I521" s="38"/>
    </row>
    <row r="522" spans="1:9" x14ac:dyDescent="0.2">
      <c r="A522" s="38"/>
      <c r="B522" s="38"/>
      <c r="C522" s="38"/>
      <c r="D522" s="38"/>
      <c r="E522" s="38"/>
      <c r="F522" s="38"/>
      <c r="G522" s="38"/>
      <c r="H522" s="38"/>
      <c r="I522" s="38"/>
    </row>
    <row r="523" spans="1:9" x14ac:dyDescent="0.2">
      <c r="A523" s="38"/>
      <c r="B523" s="38"/>
      <c r="C523" s="38"/>
      <c r="D523" s="38"/>
      <c r="E523" s="38"/>
      <c r="F523" s="38"/>
      <c r="G523" s="38"/>
      <c r="H523" s="38"/>
      <c r="I523" s="38"/>
    </row>
    <row r="524" spans="1:9" x14ac:dyDescent="0.2">
      <c r="A524" s="38"/>
      <c r="B524" s="38"/>
      <c r="C524" s="38"/>
      <c r="D524" s="38"/>
      <c r="E524" s="38"/>
      <c r="F524" s="38"/>
      <c r="G524" s="38"/>
      <c r="H524" s="38"/>
      <c r="I524" s="38"/>
    </row>
    <row r="525" spans="1:9" x14ac:dyDescent="0.2">
      <c r="A525" s="38"/>
      <c r="B525" s="38"/>
      <c r="C525" s="38"/>
      <c r="D525" s="38"/>
      <c r="E525" s="38"/>
      <c r="F525" s="38"/>
      <c r="G525" s="38"/>
      <c r="H525" s="38"/>
      <c r="I525" s="38"/>
    </row>
    <row r="526" spans="1:9" x14ac:dyDescent="0.2">
      <c r="A526" s="38"/>
      <c r="B526" s="38"/>
      <c r="C526" s="38"/>
      <c r="D526" s="38"/>
      <c r="E526" s="38"/>
      <c r="F526" s="38"/>
      <c r="G526" s="38"/>
      <c r="H526" s="38"/>
      <c r="I526" s="38"/>
    </row>
    <row r="527" spans="1:9" x14ac:dyDescent="0.2">
      <c r="A527" s="38"/>
      <c r="B527" s="38"/>
      <c r="C527" s="38"/>
      <c r="D527" s="38"/>
      <c r="E527" s="38"/>
      <c r="F527" s="38"/>
      <c r="G527" s="38"/>
      <c r="H527" s="38"/>
      <c r="I527" s="38"/>
    </row>
    <row r="528" spans="1:9" x14ac:dyDescent="0.2">
      <c r="A528" s="38"/>
      <c r="B528" s="38"/>
      <c r="C528" s="38"/>
      <c r="D528" s="38"/>
      <c r="E528" s="38"/>
      <c r="F528" s="38"/>
      <c r="G528" s="38"/>
      <c r="H528" s="38"/>
      <c r="I528" s="38"/>
    </row>
    <row r="529" spans="1:9" x14ac:dyDescent="0.2">
      <c r="A529" s="38"/>
      <c r="B529" s="38"/>
      <c r="C529" s="38"/>
      <c r="D529" s="38"/>
      <c r="E529" s="38"/>
      <c r="F529" s="38"/>
      <c r="G529" s="38"/>
      <c r="H529" s="38"/>
      <c r="I529" s="38"/>
    </row>
    <row r="530" spans="1:9" x14ac:dyDescent="0.2">
      <c r="A530" s="38"/>
      <c r="B530" s="38"/>
      <c r="C530" s="38"/>
      <c r="D530" s="38"/>
      <c r="E530" s="38"/>
      <c r="F530" s="38"/>
      <c r="G530" s="38"/>
      <c r="H530" s="38"/>
      <c r="I530" s="38"/>
    </row>
    <row r="531" spans="1:9" x14ac:dyDescent="0.2">
      <c r="A531" s="38"/>
      <c r="B531" s="38"/>
      <c r="C531" s="38"/>
      <c r="D531" s="38"/>
      <c r="E531" s="38"/>
      <c r="F531" s="38"/>
      <c r="G531" s="38"/>
      <c r="H531" s="38"/>
      <c r="I531" s="38"/>
    </row>
    <row r="532" spans="1:9" x14ac:dyDescent="0.2">
      <c r="A532" s="38"/>
      <c r="B532" s="38"/>
      <c r="C532" s="38"/>
      <c r="D532" s="38"/>
      <c r="E532" s="38"/>
      <c r="F532" s="38"/>
      <c r="G532" s="38"/>
      <c r="H532" s="38"/>
      <c r="I532" s="38"/>
    </row>
    <row r="533" spans="1:9" x14ac:dyDescent="0.2">
      <c r="A533" s="38"/>
      <c r="B533" s="38"/>
      <c r="C533" s="38"/>
      <c r="D533" s="38"/>
      <c r="E533" s="38"/>
      <c r="F533" s="38"/>
      <c r="G533" s="38"/>
      <c r="H533" s="38"/>
      <c r="I533" s="38"/>
    </row>
    <row r="534" spans="1:9" x14ac:dyDescent="0.2">
      <c r="A534" s="38"/>
      <c r="B534" s="38"/>
      <c r="C534" s="38"/>
      <c r="D534" s="38"/>
      <c r="E534" s="38"/>
      <c r="F534" s="38"/>
      <c r="G534" s="38"/>
      <c r="H534" s="38"/>
      <c r="I534" s="38"/>
    </row>
    <row r="535" spans="1:9" x14ac:dyDescent="0.2">
      <c r="A535" s="38"/>
      <c r="B535" s="38"/>
      <c r="C535" s="38"/>
      <c r="D535" s="38"/>
      <c r="E535" s="38"/>
      <c r="F535" s="38"/>
      <c r="G535" s="38"/>
      <c r="H535" s="38"/>
      <c r="I535" s="38"/>
    </row>
    <row r="536" spans="1:9" x14ac:dyDescent="0.2">
      <c r="A536" s="38"/>
      <c r="B536" s="38"/>
      <c r="C536" s="38"/>
      <c r="D536" s="38"/>
      <c r="E536" s="38"/>
      <c r="F536" s="38"/>
      <c r="G536" s="38"/>
      <c r="H536" s="38"/>
      <c r="I536" s="38"/>
    </row>
    <row r="537" spans="1:9" x14ac:dyDescent="0.2">
      <c r="A537" s="38"/>
      <c r="B537" s="38"/>
      <c r="C537" s="38"/>
      <c r="D537" s="38"/>
      <c r="E537" s="38"/>
      <c r="F537" s="38"/>
      <c r="G537" s="38"/>
      <c r="H537" s="38"/>
      <c r="I537" s="38"/>
    </row>
    <row r="538" spans="1:9" x14ac:dyDescent="0.2">
      <c r="A538" s="38"/>
      <c r="B538" s="38"/>
      <c r="C538" s="38"/>
      <c r="D538" s="38"/>
      <c r="E538" s="38"/>
      <c r="F538" s="38"/>
      <c r="G538" s="38"/>
      <c r="H538" s="38"/>
      <c r="I538" s="38"/>
    </row>
    <row r="539" spans="1:9" x14ac:dyDescent="0.2">
      <c r="A539" s="38"/>
      <c r="B539" s="38"/>
      <c r="C539" s="38"/>
      <c r="D539" s="38"/>
      <c r="E539" s="38"/>
      <c r="F539" s="38"/>
      <c r="G539" s="38"/>
      <c r="H539" s="38"/>
      <c r="I539" s="38"/>
    </row>
    <row r="540" spans="1:9" x14ac:dyDescent="0.2">
      <c r="A540" s="38"/>
      <c r="B540" s="38"/>
      <c r="C540" s="38"/>
      <c r="D540" s="38"/>
      <c r="E540" s="38"/>
      <c r="F540" s="38"/>
      <c r="G540" s="38"/>
      <c r="H540" s="38"/>
      <c r="I540" s="38"/>
    </row>
    <row r="541" spans="1:9" x14ac:dyDescent="0.2">
      <c r="A541" s="38"/>
      <c r="B541" s="38"/>
      <c r="C541" s="38"/>
      <c r="D541" s="38"/>
      <c r="E541" s="38"/>
      <c r="F541" s="38"/>
      <c r="G541" s="38"/>
      <c r="H541" s="38"/>
      <c r="I541" s="38"/>
    </row>
    <row r="542" spans="1:9" x14ac:dyDescent="0.2">
      <c r="A542" s="38"/>
      <c r="B542" s="38"/>
      <c r="C542" s="38"/>
      <c r="D542" s="38"/>
      <c r="E542" s="38"/>
      <c r="F542" s="38"/>
      <c r="G542" s="38"/>
      <c r="H542" s="38"/>
      <c r="I542" s="38"/>
    </row>
    <row r="543" spans="1:9" x14ac:dyDescent="0.2">
      <c r="A543" s="38"/>
      <c r="B543" s="38"/>
      <c r="C543" s="38"/>
      <c r="D543" s="38"/>
      <c r="E543" s="38"/>
      <c r="F543" s="38"/>
      <c r="G543" s="38"/>
      <c r="H543" s="38"/>
      <c r="I543" s="38"/>
    </row>
    <row r="544" spans="1:9" x14ac:dyDescent="0.2">
      <c r="A544" s="38"/>
      <c r="B544" s="38"/>
      <c r="C544" s="38"/>
      <c r="D544" s="38"/>
      <c r="E544" s="38"/>
      <c r="F544" s="38"/>
      <c r="G544" s="38"/>
      <c r="H544" s="38"/>
      <c r="I544" s="38"/>
    </row>
    <row r="545" spans="1:9" x14ac:dyDescent="0.2">
      <c r="A545" s="38"/>
      <c r="B545" s="38"/>
      <c r="C545" s="38"/>
      <c r="D545" s="38"/>
      <c r="E545" s="38"/>
      <c r="F545" s="38"/>
      <c r="G545" s="38"/>
      <c r="H545" s="38"/>
      <c r="I545" s="38"/>
    </row>
    <row r="546" spans="1:9" x14ac:dyDescent="0.2">
      <c r="A546" s="38"/>
      <c r="B546" s="38"/>
      <c r="C546" s="38"/>
      <c r="D546" s="38"/>
      <c r="E546" s="38"/>
      <c r="F546" s="38"/>
      <c r="G546" s="38"/>
      <c r="H546" s="38"/>
      <c r="I546" s="38"/>
    </row>
    <row r="547" spans="1:9" x14ac:dyDescent="0.2">
      <c r="A547" s="38"/>
      <c r="B547" s="38"/>
      <c r="C547" s="38"/>
      <c r="D547" s="38"/>
      <c r="E547" s="38"/>
      <c r="F547" s="38"/>
      <c r="G547" s="38"/>
      <c r="H547" s="38"/>
      <c r="I547" s="38"/>
    </row>
    <row r="548" spans="1:9" x14ac:dyDescent="0.2">
      <c r="A548" s="38"/>
      <c r="B548" s="38"/>
      <c r="C548" s="38"/>
      <c r="D548" s="38"/>
      <c r="E548" s="38"/>
      <c r="F548" s="38"/>
      <c r="G548" s="38"/>
      <c r="H548" s="38"/>
      <c r="I548" s="38"/>
    </row>
    <row r="549" spans="1:9" x14ac:dyDescent="0.2">
      <c r="A549" s="38"/>
      <c r="B549" s="38"/>
      <c r="C549" s="38"/>
      <c r="D549" s="38"/>
      <c r="E549" s="38"/>
      <c r="F549" s="38"/>
      <c r="G549" s="38"/>
      <c r="H549" s="38"/>
      <c r="I549" s="38"/>
    </row>
    <row r="550" spans="1:9" x14ac:dyDescent="0.2">
      <c r="A550" s="38"/>
      <c r="B550" s="38"/>
      <c r="C550" s="38"/>
      <c r="D550" s="38"/>
      <c r="E550" s="38"/>
      <c r="F550" s="38"/>
      <c r="G550" s="38"/>
      <c r="H550" s="38"/>
      <c r="I550" s="38"/>
    </row>
    <row r="551" spans="1:9" x14ac:dyDescent="0.2">
      <c r="A551" s="38"/>
      <c r="B551" s="38"/>
      <c r="C551" s="38"/>
      <c r="D551" s="38"/>
      <c r="E551" s="38"/>
      <c r="F551" s="38"/>
      <c r="G551" s="38"/>
      <c r="H551" s="38"/>
      <c r="I551" s="38"/>
    </row>
    <row r="552" spans="1:9" x14ac:dyDescent="0.2">
      <c r="A552" s="38"/>
      <c r="B552" s="38"/>
      <c r="C552" s="38"/>
      <c r="D552" s="38"/>
      <c r="E552" s="38"/>
      <c r="F552" s="38"/>
      <c r="G552" s="38"/>
      <c r="H552" s="38"/>
      <c r="I552" s="38"/>
    </row>
    <row r="553" spans="1:9" x14ac:dyDescent="0.2">
      <c r="A553" s="38"/>
      <c r="B553" s="38"/>
      <c r="C553" s="38"/>
      <c r="D553" s="38"/>
      <c r="E553" s="38"/>
      <c r="F553" s="38"/>
      <c r="G553" s="38"/>
      <c r="H553" s="38"/>
      <c r="I553" s="38"/>
    </row>
    <row r="554" spans="1:9" x14ac:dyDescent="0.2">
      <c r="A554" s="38"/>
      <c r="B554" s="38"/>
      <c r="C554" s="38"/>
      <c r="D554" s="38"/>
      <c r="E554" s="38"/>
      <c r="F554" s="38"/>
      <c r="G554" s="38"/>
      <c r="H554" s="38"/>
      <c r="I554" s="38"/>
    </row>
    <row r="555" spans="1:9" x14ac:dyDescent="0.2">
      <c r="A555" s="38"/>
      <c r="B555" s="38"/>
      <c r="C555" s="38"/>
      <c r="D555" s="38"/>
      <c r="E555" s="38"/>
      <c r="F555" s="38"/>
      <c r="G555" s="38"/>
      <c r="H555" s="38"/>
      <c r="I555" s="38"/>
    </row>
    <row r="556" spans="1:9" x14ac:dyDescent="0.2">
      <c r="A556" s="38"/>
      <c r="B556" s="38"/>
      <c r="C556" s="38"/>
      <c r="D556" s="38"/>
      <c r="E556" s="38"/>
      <c r="F556" s="38"/>
      <c r="G556" s="38"/>
      <c r="H556" s="38"/>
      <c r="I556" s="38"/>
    </row>
    <row r="557" spans="1:9" x14ac:dyDescent="0.2">
      <c r="A557" s="38"/>
      <c r="B557" s="38"/>
      <c r="C557" s="38"/>
      <c r="D557" s="38"/>
      <c r="E557" s="38"/>
      <c r="F557" s="38"/>
      <c r="G557" s="38"/>
      <c r="H557" s="38"/>
      <c r="I557" s="38"/>
    </row>
    <row r="558" spans="1:9" x14ac:dyDescent="0.2">
      <c r="A558" s="38"/>
      <c r="B558" s="38"/>
      <c r="C558" s="38"/>
      <c r="D558" s="38"/>
      <c r="E558" s="38"/>
      <c r="F558" s="38"/>
      <c r="G558" s="38"/>
      <c r="H558" s="38"/>
      <c r="I558" s="38"/>
    </row>
    <row r="559" spans="1:9" x14ac:dyDescent="0.2">
      <c r="A559" s="38"/>
      <c r="B559" s="38"/>
      <c r="C559" s="38"/>
      <c r="D559" s="38"/>
      <c r="E559" s="38"/>
      <c r="F559" s="38"/>
      <c r="G559" s="38"/>
      <c r="H559" s="38"/>
      <c r="I559" s="38"/>
    </row>
    <row r="560" spans="1:9" x14ac:dyDescent="0.2">
      <c r="A560" s="38"/>
      <c r="B560" s="38"/>
      <c r="C560" s="38"/>
      <c r="D560" s="38"/>
      <c r="E560" s="38"/>
      <c r="F560" s="38"/>
      <c r="G560" s="38"/>
      <c r="H560" s="38"/>
      <c r="I560" s="38"/>
    </row>
    <row r="561" spans="1:9" x14ac:dyDescent="0.2">
      <c r="A561" s="38"/>
      <c r="B561" s="38"/>
      <c r="C561" s="38"/>
      <c r="D561" s="38"/>
      <c r="E561" s="38"/>
      <c r="F561" s="38"/>
      <c r="G561" s="38"/>
      <c r="H561" s="38"/>
      <c r="I561" s="38"/>
    </row>
    <row r="562" spans="1:9" x14ac:dyDescent="0.2">
      <c r="A562" s="38"/>
      <c r="B562" s="38"/>
      <c r="C562" s="38"/>
      <c r="D562" s="38"/>
      <c r="E562" s="38"/>
      <c r="F562" s="38"/>
      <c r="G562" s="38"/>
      <c r="H562" s="38"/>
      <c r="I562" s="38"/>
    </row>
    <row r="563" spans="1:9" x14ac:dyDescent="0.2">
      <c r="A563" s="38"/>
      <c r="B563" s="38"/>
      <c r="C563" s="38"/>
      <c r="D563" s="38"/>
      <c r="E563" s="38"/>
      <c r="F563" s="38"/>
      <c r="G563" s="38"/>
      <c r="H563" s="38"/>
      <c r="I563" s="38"/>
    </row>
    <row r="564" spans="1:9" x14ac:dyDescent="0.2">
      <c r="A564" s="38"/>
      <c r="B564" s="38"/>
      <c r="C564" s="38"/>
      <c r="D564" s="38"/>
      <c r="E564" s="38"/>
      <c r="F564" s="38"/>
      <c r="G564" s="38"/>
      <c r="H564" s="38"/>
      <c r="I564" s="38"/>
    </row>
    <row r="565" spans="1:9" x14ac:dyDescent="0.2">
      <c r="A565" s="38"/>
      <c r="B565" s="38"/>
      <c r="C565" s="38"/>
      <c r="D565" s="38"/>
      <c r="E565" s="38"/>
      <c r="F565" s="38"/>
      <c r="G565" s="38"/>
      <c r="H565" s="38"/>
      <c r="I565" s="38"/>
    </row>
    <row r="566" spans="1:9" x14ac:dyDescent="0.2">
      <c r="A566" s="38"/>
      <c r="B566" s="38"/>
      <c r="C566" s="38"/>
      <c r="D566" s="38"/>
      <c r="E566" s="38"/>
      <c r="F566" s="38"/>
      <c r="G566" s="38"/>
      <c r="H566" s="38"/>
      <c r="I566" s="38"/>
    </row>
    <row r="567" spans="1:9" x14ac:dyDescent="0.2">
      <c r="A567" s="38"/>
      <c r="B567" s="38"/>
      <c r="C567" s="38"/>
      <c r="D567" s="38"/>
      <c r="E567" s="38"/>
      <c r="F567" s="38"/>
      <c r="G567" s="38"/>
      <c r="H567" s="38"/>
      <c r="I567" s="38"/>
    </row>
    <row r="568" spans="1:9" x14ac:dyDescent="0.2">
      <c r="A568" s="38"/>
      <c r="B568" s="38"/>
      <c r="C568" s="38"/>
      <c r="D568" s="38"/>
      <c r="E568" s="38"/>
      <c r="F568" s="38"/>
      <c r="G568" s="38"/>
      <c r="H568" s="38"/>
      <c r="I568" s="38"/>
    </row>
    <row r="569" spans="1:9" x14ac:dyDescent="0.2">
      <c r="A569" s="38"/>
      <c r="B569" s="38"/>
      <c r="C569" s="38"/>
      <c r="D569" s="38"/>
      <c r="E569" s="38"/>
      <c r="F569" s="38"/>
      <c r="G569" s="38"/>
      <c r="H569" s="38"/>
      <c r="I569" s="38"/>
    </row>
    <row r="570" spans="1:9" x14ac:dyDescent="0.2">
      <c r="A570" s="38"/>
      <c r="B570" s="38"/>
      <c r="C570" s="38"/>
      <c r="D570" s="38"/>
      <c r="E570" s="38"/>
      <c r="F570" s="38"/>
      <c r="G570" s="38"/>
      <c r="H570" s="38"/>
      <c r="I570" s="38"/>
    </row>
    <row r="571" spans="1:9" x14ac:dyDescent="0.2">
      <c r="A571" s="38"/>
      <c r="B571" s="38"/>
      <c r="C571" s="38"/>
      <c r="D571" s="38"/>
      <c r="E571" s="38"/>
      <c r="F571" s="38"/>
      <c r="G571" s="38"/>
      <c r="H571" s="38"/>
      <c r="I571" s="38"/>
    </row>
    <row r="572" spans="1:9" x14ac:dyDescent="0.2">
      <c r="A572" s="38"/>
      <c r="B572" s="38"/>
      <c r="C572" s="38"/>
      <c r="D572" s="38"/>
      <c r="E572" s="38"/>
      <c r="F572" s="38"/>
      <c r="G572" s="38"/>
      <c r="H572" s="38"/>
      <c r="I572" s="38"/>
    </row>
    <row r="573" spans="1:9" x14ac:dyDescent="0.2">
      <c r="A573" s="38"/>
      <c r="B573" s="38"/>
      <c r="C573" s="38"/>
      <c r="D573" s="38"/>
      <c r="E573" s="38"/>
      <c r="F573" s="38"/>
      <c r="G573" s="38"/>
      <c r="H573" s="38"/>
      <c r="I573" s="38"/>
    </row>
    <row r="574" spans="1:9" x14ac:dyDescent="0.2">
      <c r="A574" s="38"/>
      <c r="B574" s="38"/>
      <c r="C574" s="38"/>
      <c r="D574" s="38"/>
      <c r="E574" s="38"/>
      <c r="F574" s="38"/>
      <c r="G574" s="38"/>
      <c r="H574" s="38"/>
      <c r="I574" s="38"/>
    </row>
    <row r="575" spans="1:9" x14ac:dyDescent="0.2">
      <c r="A575" s="38"/>
      <c r="B575" s="38"/>
      <c r="C575" s="38"/>
      <c r="D575" s="38"/>
      <c r="E575" s="38"/>
      <c r="F575" s="38"/>
      <c r="G575" s="38"/>
      <c r="H575" s="38"/>
      <c r="I575" s="38"/>
    </row>
    <row r="576" spans="1:9" x14ac:dyDescent="0.2">
      <c r="A576" s="38"/>
      <c r="B576" s="38"/>
      <c r="C576" s="38"/>
      <c r="D576" s="38"/>
      <c r="E576" s="38"/>
      <c r="F576" s="38"/>
      <c r="G576" s="38"/>
      <c r="H576" s="38"/>
      <c r="I576" s="38"/>
    </row>
    <row r="577" spans="1:9" x14ac:dyDescent="0.2">
      <c r="A577" s="38"/>
      <c r="B577" s="38"/>
      <c r="C577" s="38"/>
      <c r="D577" s="38"/>
      <c r="E577" s="38"/>
      <c r="F577" s="38"/>
      <c r="G577" s="38"/>
      <c r="H577" s="38"/>
      <c r="I577" s="38"/>
    </row>
    <row r="578" spans="1:9" x14ac:dyDescent="0.2">
      <c r="A578" s="38"/>
      <c r="B578" s="38"/>
      <c r="C578" s="38"/>
      <c r="D578" s="38"/>
      <c r="E578" s="38"/>
      <c r="F578" s="38"/>
      <c r="G578" s="38"/>
      <c r="H578" s="38"/>
      <c r="I578" s="38"/>
    </row>
    <row r="579" spans="1:9" x14ac:dyDescent="0.2">
      <c r="A579" s="38"/>
      <c r="B579" s="38"/>
      <c r="C579" s="38"/>
      <c r="D579" s="38"/>
      <c r="E579" s="38"/>
      <c r="F579" s="38"/>
      <c r="G579" s="38"/>
      <c r="H579" s="38"/>
      <c r="I579" s="38"/>
    </row>
    <row r="580" spans="1:9" x14ac:dyDescent="0.2">
      <c r="A580" s="38"/>
      <c r="B580" s="38"/>
      <c r="C580" s="38"/>
      <c r="D580" s="38"/>
      <c r="E580" s="38"/>
      <c r="F580" s="38"/>
      <c r="G580" s="38"/>
      <c r="H580" s="38"/>
      <c r="I580" s="38"/>
    </row>
    <row r="581" spans="1:9" x14ac:dyDescent="0.2">
      <c r="A581" s="38"/>
      <c r="B581" s="38"/>
      <c r="C581" s="38"/>
      <c r="D581" s="38"/>
      <c r="E581" s="38"/>
      <c r="F581" s="38"/>
      <c r="G581" s="38"/>
      <c r="H581" s="38"/>
      <c r="I581" s="38"/>
    </row>
    <row r="582" spans="1:9" x14ac:dyDescent="0.2">
      <c r="A582" s="38"/>
      <c r="B582" s="38"/>
      <c r="C582" s="38"/>
      <c r="D582" s="38"/>
      <c r="E582" s="38"/>
      <c r="F582" s="38"/>
      <c r="G582" s="38"/>
      <c r="H582" s="38"/>
      <c r="I582" s="38"/>
    </row>
    <row r="583" spans="1:9" x14ac:dyDescent="0.2">
      <c r="A583" s="38"/>
      <c r="B583" s="38"/>
      <c r="C583" s="38"/>
      <c r="D583" s="38"/>
      <c r="E583" s="38"/>
      <c r="F583" s="38"/>
      <c r="G583" s="38"/>
      <c r="H583" s="38"/>
      <c r="I583" s="38"/>
    </row>
    <row r="584" spans="1:9" x14ac:dyDescent="0.2">
      <c r="A584" s="38"/>
      <c r="B584" s="38"/>
      <c r="C584" s="38"/>
      <c r="D584" s="38"/>
      <c r="E584" s="38"/>
      <c r="F584" s="38"/>
      <c r="G584" s="38"/>
      <c r="H584" s="38"/>
      <c r="I584" s="38"/>
    </row>
    <row r="585" spans="1:9" x14ac:dyDescent="0.2">
      <c r="A585" s="38"/>
      <c r="B585" s="38"/>
      <c r="C585" s="38"/>
      <c r="D585" s="38"/>
      <c r="E585" s="38"/>
      <c r="F585" s="38"/>
      <c r="G585" s="38"/>
      <c r="H585" s="38"/>
      <c r="I585" s="38"/>
    </row>
    <row r="586" spans="1:9" x14ac:dyDescent="0.2">
      <c r="A586" s="38"/>
      <c r="B586" s="38"/>
      <c r="C586" s="38"/>
      <c r="D586" s="38"/>
      <c r="E586" s="38"/>
      <c r="F586" s="38"/>
      <c r="G586" s="38"/>
      <c r="H586" s="38"/>
      <c r="I586" s="38"/>
    </row>
    <row r="587" spans="1:9" x14ac:dyDescent="0.2">
      <c r="A587" s="38"/>
      <c r="B587" s="38"/>
      <c r="C587" s="38"/>
      <c r="D587" s="38"/>
      <c r="E587" s="38"/>
      <c r="F587" s="38"/>
      <c r="G587" s="38"/>
      <c r="H587" s="38"/>
      <c r="I587" s="38"/>
    </row>
    <row r="588" spans="1:9" x14ac:dyDescent="0.2">
      <c r="A588" s="38"/>
      <c r="B588" s="38"/>
      <c r="C588" s="38"/>
      <c r="D588" s="38"/>
      <c r="E588" s="38"/>
      <c r="F588" s="38"/>
      <c r="G588" s="38"/>
      <c r="H588" s="38"/>
      <c r="I588" s="38"/>
    </row>
    <row r="589" spans="1:9" x14ac:dyDescent="0.2">
      <c r="A589" s="38"/>
      <c r="B589" s="38"/>
      <c r="C589" s="38"/>
      <c r="D589" s="38"/>
      <c r="E589" s="38"/>
      <c r="F589" s="38"/>
      <c r="G589" s="38"/>
      <c r="H589" s="38"/>
      <c r="I589" s="38"/>
    </row>
    <row r="590" spans="1:9" x14ac:dyDescent="0.2">
      <c r="A590" s="38"/>
      <c r="B590" s="38"/>
      <c r="C590" s="38"/>
      <c r="D590" s="38"/>
      <c r="E590" s="38"/>
      <c r="F590" s="38"/>
      <c r="G590" s="38"/>
      <c r="H590" s="38"/>
      <c r="I590" s="38"/>
    </row>
    <row r="591" spans="1:9" x14ac:dyDescent="0.2">
      <c r="A591" s="38"/>
      <c r="B591" s="38"/>
      <c r="C591" s="38"/>
      <c r="D591" s="38"/>
      <c r="E591" s="38"/>
      <c r="F591" s="38"/>
      <c r="G591" s="38"/>
      <c r="H591" s="38"/>
      <c r="I591" s="38"/>
    </row>
    <row r="592" spans="1:9" x14ac:dyDescent="0.2">
      <c r="A592" s="38"/>
      <c r="B592" s="38"/>
      <c r="C592" s="38"/>
      <c r="D592" s="38"/>
      <c r="E592" s="38"/>
      <c r="F592" s="38"/>
      <c r="G592" s="38"/>
      <c r="H592" s="38"/>
      <c r="I592" s="38"/>
    </row>
    <row r="593" spans="1:9" x14ac:dyDescent="0.2">
      <c r="A593" s="38"/>
      <c r="B593" s="38"/>
      <c r="C593" s="38"/>
      <c r="D593" s="38"/>
      <c r="E593" s="38"/>
      <c r="F593" s="38"/>
      <c r="G593" s="38"/>
      <c r="H593" s="38"/>
      <c r="I593" s="38"/>
    </row>
    <row r="594" spans="1:9" x14ac:dyDescent="0.2">
      <c r="A594" s="38"/>
      <c r="B594" s="38"/>
      <c r="C594" s="38"/>
      <c r="D594" s="38"/>
      <c r="E594" s="38"/>
      <c r="F594" s="38"/>
      <c r="G594" s="38"/>
      <c r="H594" s="38"/>
      <c r="I594" s="38"/>
    </row>
    <row r="595" spans="1:9" x14ac:dyDescent="0.2">
      <c r="A595" s="38"/>
      <c r="B595" s="38"/>
      <c r="C595" s="38"/>
      <c r="D595" s="38"/>
      <c r="E595" s="38"/>
      <c r="F595" s="38"/>
      <c r="G595" s="38"/>
      <c r="H595" s="38"/>
      <c r="I595" s="38"/>
    </row>
    <row r="596" spans="1:9" x14ac:dyDescent="0.2">
      <c r="A596" s="38"/>
      <c r="B596" s="38"/>
      <c r="C596" s="38"/>
      <c r="D596" s="38"/>
      <c r="E596" s="38"/>
      <c r="F596" s="38"/>
      <c r="G596" s="38"/>
      <c r="H596" s="38"/>
      <c r="I596" s="38"/>
    </row>
    <row r="597" spans="1:9" x14ac:dyDescent="0.2">
      <c r="A597" s="38"/>
      <c r="B597" s="38"/>
      <c r="C597" s="38"/>
      <c r="D597" s="38"/>
      <c r="E597" s="38"/>
      <c r="F597" s="38"/>
      <c r="G597" s="38"/>
      <c r="H597" s="38"/>
      <c r="I597" s="38"/>
    </row>
    <row r="598" spans="1:9" x14ac:dyDescent="0.2">
      <c r="A598" s="38"/>
      <c r="B598" s="38"/>
      <c r="C598" s="38"/>
      <c r="D598" s="38"/>
      <c r="E598" s="38"/>
      <c r="F598" s="38"/>
      <c r="G598" s="38"/>
      <c r="H598" s="38"/>
      <c r="I598" s="38"/>
    </row>
    <row r="599" spans="1:9" x14ac:dyDescent="0.2">
      <c r="A599" s="38"/>
      <c r="B599" s="38"/>
      <c r="C599" s="38"/>
      <c r="D599" s="38"/>
      <c r="E599" s="38"/>
      <c r="F599" s="38"/>
      <c r="G599" s="38"/>
      <c r="H599" s="38"/>
      <c r="I599" s="38"/>
    </row>
    <row r="600" spans="1:9" x14ac:dyDescent="0.2">
      <c r="A600" s="38"/>
      <c r="B600" s="38"/>
      <c r="C600" s="38"/>
      <c r="D600" s="38"/>
      <c r="E600" s="38"/>
      <c r="F600" s="38"/>
      <c r="G600" s="38"/>
      <c r="H600" s="38"/>
      <c r="I600" s="38"/>
    </row>
    <row r="601" spans="1:9" x14ac:dyDescent="0.2">
      <c r="A601" s="38"/>
      <c r="B601" s="38"/>
      <c r="C601" s="38"/>
      <c r="D601" s="38"/>
      <c r="E601" s="38"/>
      <c r="F601" s="38"/>
      <c r="G601" s="38"/>
      <c r="H601" s="38"/>
      <c r="I601" s="38"/>
    </row>
    <row r="602" spans="1:9" x14ac:dyDescent="0.2">
      <c r="A602" s="38"/>
      <c r="B602" s="38"/>
      <c r="C602" s="38"/>
      <c r="D602" s="38"/>
      <c r="E602" s="38"/>
      <c r="F602" s="38"/>
      <c r="G602" s="38"/>
      <c r="H602" s="38"/>
      <c r="I602" s="38"/>
    </row>
    <row r="603" spans="1:9" x14ac:dyDescent="0.2">
      <c r="A603" s="38"/>
      <c r="B603" s="38"/>
      <c r="C603" s="38"/>
      <c r="D603" s="38"/>
      <c r="E603" s="38"/>
      <c r="F603" s="38"/>
      <c r="G603" s="38"/>
      <c r="H603" s="38"/>
      <c r="I603" s="38"/>
    </row>
    <row r="604" spans="1:9" x14ac:dyDescent="0.2">
      <c r="A604" s="38"/>
      <c r="B604" s="38"/>
      <c r="C604" s="38"/>
      <c r="D604" s="38"/>
      <c r="E604" s="38"/>
      <c r="F604" s="38"/>
      <c r="G604" s="38"/>
      <c r="H604" s="38"/>
      <c r="I604" s="38"/>
    </row>
    <row r="605" spans="1:9" x14ac:dyDescent="0.2">
      <c r="A605" s="38"/>
      <c r="B605" s="38"/>
      <c r="C605" s="38"/>
      <c r="D605" s="38"/>
      <c r="E605" s="38"/>
      <c r="F605" s="38"/>
      <c r="G605" s="38"/>
      <c r="H605" s="38"/>
      <c r="I605" s="38"/>
    </row>
    <row r="606" spans="1:9" x14ac:dyDescent="0.2">
      <c r="A606" s="38"/>
      <c r="B606" s="38"/>
      <c r="C606" s="38"/>
      <c r="D606" s="38"/>
      <c r="E606" s="38"/>
      <c r="F606" s="38"/>
      <c r="G606" s="38"/>
      <c r="H606" s="38"/>
      <c r="I606" s="38"/>
    </row>
    <row r="607" spans="1:9" x14ac:dyDescent="0.2">
      <c r="A607" s="38"/>
      <c r="B607" s="38"/>
      <c r="C607" s="38"/>
      <c r="D607" s="38"/>
      <c r="E607" s="38"/>
      <c r="F607" s="38"/>
      <c r="G607" s="38"/>
      <c r="H607" s="38"/>
      <c r="I607" s="38"/>
    </row>
    <row r="608" spans="1:9" x14ac:dyDescent="0.2">
      <c r="A608" s="38"/>
      <c r="B608" s="38"/>
      <c r="C608" s="38"/>
      <c r="D608" s="38"/>
      <c r="E608" s="38"/>
      <c r="F608" s="38"/>
      <c r="G608" s="38"/>
      <c r="H608" s="38"/>
      <c r="I608" s="38"/>
    </row>
    <row r="609" spans="1:9" x14ac:dyDescent="0.2">
      <c r="A609" s="38"/>
      <c r="B609" s="38"/>
      <c r="C609" s="38"/>
      <c r="D609" s="38"/>
      <c r="E609" s="38"/>
      <c r="F609" s="38"/>
      <c r="G609" s="38"/>
      <c r="H609" s="38"/>
      <c r="I609" s="38"/>
    </row>
    <row r="610" spans="1:9" x14ac:dyDescent="0.2">
      <c r="A610" s="38"/>
      <c r="B610" s="38"/>
      <c r="C610" s="38"/>
      <c r="D610" s="38"/>
      <c r="E610" s="38"/>
      <c r="F610" s="38"/>
      <c r="G610" s="38"/>
      <c r="H610" s="38"/>
      <c r="I610" s="38"/>
    </row>
    <row r="611" spans="1:9" x14ac:dyDescent="0.2">
      <c r="A611" s="38"/>
      <c r="B611" s="38"/>
      <c r="C611" s="38"/>
      <c r="D611" s="38"/>
      <c r="E611" s="38"/>
      <c r="F611" s="38"/>
      <c r="G611" s="38"/>
      <c r="H611" s="38"/>
      <c r="I611" s="38"/>
    </row>
    <row r="612" spans="1:9" x14ac:dyDescent="0.2">
      <c r="A612" s="38"/>
      <c r="B612" s="38"/>
      <c r="C612" s="38"/>
      <c r="D612" s="38"/>
      <c r="E612" s="38"/>
      <c r="F612" s="38"/>
      <c r="G612" s="38"/>
      <c r="H612" s="38"/>
      <c r="I612" s="38"/>
    </row>
    <row r="613" spans="1:9" x14ac:dyDescent="0.2">
      <c r="A613" s="38"/>
      <c r="B613" s="38"/>
      <c r="C613" s="38"/>
      <c r="D613" s="38"/>
      <c r="E613" s="38"/>
      <c r="F613" s="38"/>
      <c r="G613" s="38"/>
      <c r="H613" s="38"/>
      <c r="I613" s="38"/>
    </row>
    <row r="614" spans="1:9" x14ac:dyDescent="0.2">
      <c r="A614" s="38"/>
      <c r="B614" s="38"/>
      <c r="C614" s="38"/>
      <c r="D614" s="38"/>
      <c r="E614" s="38"/>
      <c r="F614" s="38"/>
      <c r="G614" s="38"/>
      <c r="H614" s="38"/>
      <c r="I614" s="38"/>
    </row>
    <row r="615" spans="1:9" x14ac:dyDescent="0.2">
      <c r="A615" s="38"/>
      <c r="B615" s="38"/>
      <c r="C615" s="38"/>
      <c r="D615" s="38"/>
      <c r="E615" s="38"/>
      <c r="F615" s="38"/>
      <c r="G615" s="38"/>
      <c r="H615" s="38"/>
      <c r="I615" s="38"/>
    </row>
    <row r="616" spans="1:9" x14ac:dyDescent="0.2">
      <c r="A616" s="38"/>
      <c r="B616" s="38"/>
      <c r="C616" s="38"/>
      <c r="D616" s="38"/>
      <c r="E616" s="38"/>
      <c r="F616" s="38"/>
      <c r="G616" s="38"/>
      <c r="H616" s="38"/>
      <c r="I616" s="38"/>
    </row>
    <row r="617" spans="1:9" x14ac:dyDescent="0.2">
      <c r="A617" s="38"/>
      <c r="B617" s="38"/>
      <c r="C617" s="38"/>
      <c r="D617" s="38"/>
      <c r="E617" s="38"/>
      <c r="F617" s="38"/>
      <c r="G617" s="38"/>
      <c r="H617" s="38"/>
      <c r="I617" s="38"/>
    </row>
    <row r="618" spans="1:9" x14ac:dyDescent="0.2">
      <c r="A618" s="38"/>
      <c r="B618" s="38"/>
      <c r="C618" s="38"/>
      <c r="D618" s="38"/>
      <c r="E618" s="38"/>
      <c r="F618" s="38"/>
      <c r="G618" s="38"/>
      <c r="H618" s="38"/>
      <c r="I618" s="38"/>
    </row>
    <row r="619" spans="1:9" x14ac:dyDescent="0.2">
      <c r="A619" s="38"/>
      <c r="B619" s="38"/>
      <c r="C619" s="38"/>
      <c r="D619" s="38"/>
      <c r="E619" s="38"/>
      <c r="F619" s="38"/>
      <c r="G619" s="38"/>
      <c r="H619" s="38"/>
      <c r="I619" s="38"/>
    </row>
    <row r="620" spans="1:9" x14ac:dyDescent="0.2">
      <c r="A620" s="38"/>
      <c r="B620" s="38"/>
      <c r="C620" s="38"/>
      <c r="D620" s="38"/>
      <c r="E620" s="38"/>
      <c r="F620" s="38"/>
      <c r="G620" s="38"/>
      <c r="H620" s="38"/>
      <c r="I620" s="38"/>
    </row>
    <row r="621" spans="1:9" x14ac:dyDescent="0.2">
      <c r="A621" s="38"/>
      <c r="B621" s="38"/>
      <c r="C621" s="38"/>
      <c r="D621" s="38"/>
      <c r="E621" s="38"/>
      <c r="F621" s="38"/>
      <c r="G621" s="38"/>
      <c r="H621" s="38"/>
      <c r="I621" s="38"/>
    </row>
    <row r="622" spans="1:9" x14ac:dyDescent="0.2">
      <c r="A622" s="38"/>
      <c r="B622" s="38"/>
      <c r="C622" s="38"/>
      <c r="D622" s="38"/>
      <c r="E622" s="38"/>
      <c r="F622" s="38"/>
      <c r="G622" s="38"/>
      <c r="H622" s="38"/>
      <c r="I622" s="38"/>
    </row>
    <row r="623" spans="1:9" x14ac:dyDescent="0.2">
      <c r="A623" s="38"/>
      <c r="B623" s="38"/>
      <c r="C623" s="38"/>
      <c r="D623" s="38"/>
      <c r="E623" s="38"/>
      <c r="F623" s="38"/>
      <c r="G623" s="38"/>
      <c r="H623" s="38"/>
      <c r="I623" s="38"/>
    </row>
    <row r="624" spans="1:9" x14ac:dyDescent="0.2">
      <c r="A624" s="38"/>
      <c r="B624" s="38"/>
      <c r="C624" s="38"/>
      <c r="D624" s="38"/>
      <c r="E624" s="38"/>
      <c r="F624" s="38"/>
      <c r="G624" s="38"/>
      <c r="H624" s="38"/>
      <c r="I624" s="38"/>
    </row>
    <row r="625" spans="1:9" x14ac:dyDescent="0.2">
      <c r="A625" s="38"/>
      <c r="B625" s="38"/>
      <c r="C625" s="38"/>
      <c r="D625" s="38"/>
      <c r="E625" s="38"/>
      <c r="F625" s="38"/>
      <c r="G625" s="38"/>
      <c r="H625" s="38"/>
      <c r="I625" s="38"/>
    </row>
    <row r="626" spans="1:9" x14ac:dyDescent="0.2">
      <c r="A626" s="38"/>
      <c r="B626" s="38"/>
      <c r="C626" s="38"/>
      <c r="D626" s="38"/>
      <c r="E626" s="38"/>
      <c r="F626" s="38"/>
      <c r="G626" s="38"/>
      <c r="H626" s="38"/>
      <c r="I626" s="38"/>
    </row>
    <row r="627" spans="1:9" x14ac:dyDescent="0.2">
      <c r="A627" s="38"/>
      <c r="B627" s="38"/>
      <c r="C627" s="38"/>
      <c r="D627" s="38"/>
      <c r="E627" s="38"/>
      <c r="F627" s="38"/>
      <c r="G627" s="38"/>
      <c r="H627" s="38"/>
      <c r="I627" s="38"/>
    </row>
    <row r="628" spans="1:9" x14ac:dyDescent="0.2">
      <c r="A628" s="38"/>
      <c r="B628" s="38"/>
      <c r="C628" s="38"/>
      <c r="D628" s="38"/>
      <c r="E628" s="38"/>
      <c r="F628" s="38"/>
      <c r="G628" s="38"/>
      <c r="H628" s="38"/>
      <c r="I628" s="38"/>
    </row>
    <row r="629" spans="1:9" x14ac:dyDescent="0.2">
      <c r="A629" s="38"/>
      <c r="B629" s="38"/>
      <c r="C629" s="38"/>
      <c r="D629" s="38"/>
      <c r="E629" s="38"/>
      <c r="F629" s="38"/>
      <c r="G629" s="38"/>
      <c r="H629" s="38"/>
      <c r="I629" s="38"/>
    </row>
    <row r="630" spans="1:9" x14ac:dyDescent="0.2">
      <c r="A630" s="38"/>
      <c r="B630" s="38"/>
      <c r="C630" s="38"/>
      <c r="D630" s="38"/>
      <c r="E630" s="38"/>
      <c r="F630" s="38"/>
      <c r="G630" s="38"/>
      <c r="H630" s="38"/>
      <c r="I630" s="38"/>
    </row>
    <row r="631" spans="1:9" x14ac:dyDescent="0.2">
      <c r="A631" s="38"/>
      <c r="B631" s="38"/>
      <c r="C631" s="38"/>
      <c r="D631" s="38"/>
      <c r="E631" s="38"/>
      <c r="F631" s="38"/>
      <c r="G631" s="38"/>
      <c r="H631" s="38"/>
      <c r="I631" s="38"/>
    </row>
    <row r="632" spans="1:9" x14ac:dyDescent="0.2">
      <c r="A632" s="38"/>
      <c r="B632" s="38"/>
      <c r="C632" s="38"/>
      <c r="D632" s="38"/>
      <c r="E632" s="38"/>
      <c r="F632" s="38"/>
      <c r="G632" s="38"/>
      <c r="H632" s="38"/>
      <c r="I632" s="38"/>
    </row>
    <row r="633" spans="1:9" x14ac:dyDescent="0.2">
      <c r="A633" s="38"/>
      <c r="B633" s="38"/>
      <c r="C633" s="38"/>
      <c r="D633" s="38"/>
      <c r="E633" s="38"/>
      <c r="F633" s="38"/>
      <c r="G633" s="38"/>
      <c r="H633" s="38"/>
      <c r="I633" s="38"/>
    </row>
    <row r="634" spans="1:9" x14ac:dyDescent="0.2">
      <c r="A634" s="38"/>
      <c r="B634" s="38"/>
      <c r="C634" s="38"/>
      <c r="D634" s="38"/>
      <c r="E634" s="38"/>
      <c r="F634" s="38"/>
      <c r="G634" s="38"/>
      <c r="H634" s="38"/>
      <c r="I634" s="38"/>
    </row>
    <row r="635" spans="1:9" x14ac:dyDescent="0.2">
      <c r="A635" s="38"/>
      <c r="B635" s="38"/>
      <c r="C635" s="38"/>
      <c r="D635" s="38"/>
      <c r="E635" s="38"/>
      <c r="F635" s="38"/>
      <c r="G635" s="38"/>
      <c r="H635" s="38"/>
      <c r="I635" s="38"/>
    </row>
    <row r="636" spans="1:9" x14ac:dyDescent="0.2">
      <c r="A636" s="38"/>
      <c r="B636" s="38"/>
      <c r="C636" s="38"/>
      <c r="D636" s="38"/>
      <c r="E636" s="38"/>
      <c r="F636" s="38"/>
      <c r="G636" s="38"/>
      <c r="H636" s="38"/>
      <c r="I636" s="38"/>
    </row>
    <row r="637" spans="1:9" x14ac:dyDescent="0.2">
      <c r="A637" s="38"/>
      <c r="B637" s="38"/>
      <c r="C637" s="38"/>
      <c r="D637" s="38"/>
      <c r="E637" s="38"/>
      <c r="F637" s="38"/>
      <c r="G637" s="38"/>
      <c r="H637" s="38"/>
      <c r="I637" s="38"/>
    </row>
    <row r="638" spans="1:9" x14ac:dyDescent="0.2">
      <c r="A638" s="38"/>
      <c r="B638" s="38"/>
      <c r="C638" s="38"/>
      <c r="D638" s="38"/>
      <c r="E638" s="38"/>
      <c r="F638" s="38"/>
      <c r="G638" s="38"/>
      <c r="H638" s="38"/>
      <c r="I638" s="38"/>
    </row>
    <row r="639" spans="1:9" x14ac:dyDescent="0.2">
      <c r="A639" s="38"/>
      <c r="B639" s="38"/>
      <c r="C639" s="38"/>
      <c r="D639" s="38"/>
      <c r="E639" s="38"/>
      <c r="F639" s="38"/>
      <c r="G639" s="38"/>
      <c r="H639" s="38"/>
      <c r="I639" s="38"/>
    </row>
    <row r="640" spans="1:9" x14ac:dyDescent="0.2">
      <c r="A640" s="38"/>
      <c r="B640" s="38"/>
      <c r="C640" s="38"/>
      <c r="D640" s="38"/>
      <c r="E640" s="38"/>
      <c r="F640" s="38"/>
      <c r="G640" s="38"/>
      <c r="H640" s="38"/>
      <c r="I640" s="38"/>
    </row>
    <row r="641" spans="1:9" x14ac:dyDescent="0.2">
      <c r="A641" s="38"/>
      <c r="B641" s="38"/>
      <c r="C641" s="38"/>
      <c r="D641" s="38"/>
      <c r="E641" s="38"/>
      <c r="F641" s="38"/>
      <c r="G641" s="38"/>
      <c r="H641" s="38"/>
      <c r="I641" s="38"/>
    </row>
    <row r="642" spans="1:9" x14ac:dyDescent="0.2">
      <c r="A642" s="38"/>
      <c r="B642" s="38"/>
      <c r="C642" s="38"/>
      <c r="D642" s="38"/>
      <c r="E642" s="38"/>
      <c r="F642" s="38"/>
      <c r="G642" s="38"/>
      <c r="H642" s="38"/>
      <c r="I642" s="38"/>
    </row>
    <row r="643" spans="1:9" x14ac:dyDescent="0.2">
      <c r="A643" s="38"/>
      <c r="B643" s="38"/>
      <c r="C643" s="38"/>
      <c r="D643" s="38"/>
      <c r="E643" s="38"/>
      <c r="F643" s="38"/>
      <c r="G643" s="38"/>
      <c r="H643" s="38"/>
      <c r="I643" s="38"/>
    </row>
    <row r="644" spans="1:9" x14ac:dyDescent="0.2">
      <c r="A644" s="38"/>
      <c r="B644" s="38"/>
      <c r="C644" s="38"/>
      <c r="D644" s="38"/>
      <c r="E644" s="38"/>
      <c r="F644" s="38"/>
      <c r="G644" s="38"/>
      <c r="H644" s="38"/>
      <c r="I644" s="38"/>
    </row>
    <row r="645" spans="1:9" x14ac:dyDescent="0.2">
      <c r="A645" s="38"/>
      <c r="B645" s="38"/>
      <c r="C645" s="38"/>
      <c r="D645" s="38"/>
      <c r="E645" s="38"/>
      <c r="F645" s="38"/>
      <c r="G645" s="38"/>
      <c r="H645" s="38"/>
      <c r="I645" s="38"/>
    </row>
    <row r="646" spans="1:9" x14ac:dyDescent="0.2">
      <c r="A646" s="38"/>
      <c r="B646" s="38"/>
      <c r="C646" s="38"/>
      <c r="D646" s="38"/>
      <c r="E646" s="38"/>
      <c r="F646" s="38"/>
      <c r="G646" s="38"/>
      <c r="H646" s="38"/>
      <c r="I646" s="38"/>
    </row>
    <row r="647" spans="1:9" x14ac:dyDescent="0.2">
      <c r="A647" s="38"/>
      <c r="B647" s="38"/>
      <c r="C647" s="38"/>
      <c r="D647" s="38"/>
      <c r="E647" s="38"/>
      <c r="F647" s="38"/>
      <c r="G647" s="38"/>
      <c r="H647" s="38"/>
      <c r="I647" s="38"/>
    </row>
    <row r="648" spans="1:9" x14ac:dyDescent="0.2">
      <c r="A648" s="38"/>
      <c r="B648" s="38"/>
      <c r="C648" s="38"/>
      <c r="D648" s="38"/>
      <c r="E648" s="38"/>
      <c r="F648" s="38"/>
      <c r="G648" s="38"/>
      <c r="H648" s="38"/>
      <c r="I648" s="38"/>
    </row>
    <row r="649" spans="1:9" x14ac:dyDescent="0.2">
      <c r="A649" s="38"/>
      <c r="B649" s="38"/>
      <c r="C649" s="38"/>
      <c r="D649" s="38"/>
      <c r="E649" s="38"/>
      <c r="F649" s="38"/>
      <c r="G649" s="38"/>
      <c r="H649" s="38"/>
      <c r="I649" s="38"/>
    </row>
    <row r="650" spans="1:9" x14ac:dyDescent="0.2">
      <c r="A650" s="38"/>
      <c r="B650" s="38"/>
      <c r="C650" s="38"/>
      <c r="D650" s="38"/>
      <c r="E650" s="38"/>
      <c r="F650" s="38"/>
      <c r="G650" s="38"/>
      <c r="H650" s="38"/>
      <c r="I650" s="38"/>
    </row>
    <row r="651" spans="1:9" x14ac:dyDescent="0.2">
      <c r="A651" s="38"/>
      <c r="B651" s="38"/>
      <c r="C651" s="38"/>
      <c r="D651" s="38"/>
      <c r="E651" s="38"/>
      <c r="F651" s="38"/>
      <c r="G651" s="38"/>
      <c r="H651" s="38"/>
      <c r="I651" s="38"/>
    </row>
    <row r="652" spans="1:9" x14ac:dyDescent="0.2">
      <c r="A652" s="38"/>
      <c r="B652" s="38"/>
      <c r="C652" s="38"/>
      <c r="D652" s="38"/>
      <c r="E652" s="38"/>
      <c r="F652" s="38"/>
      <c r="G652" s="38"/>
      <c r="H652" s="38"/>
      <c r="I652" s="38"/>
    </row>
    <row r="653" spans="1:9" x14ac:dyDescent="0.2">
      <c r="A653" s="38"/>
      <c r="B653" s="38"/>
      <c r="C653" s="38"/>
      <c r="D653" s="38"/>
      <c r="E653" s="38"/>
      <c r="F653" s="38"/>
      <c r="G653" s="38"/>
      <c r="H653" s="38"/>
      <c r="I653" s="38"/>
    </row>
    <row r="654" spans="1:9" x14ac:dyDescent="0.2">
      <c r="A654" s="38"/>
      <c r="B654" s="38"/>
      <c r="C654" s="38"/>
      <c r="D654" s="38"/>
      <c r="E654" s="38"/>
      <c r="F654" s="38"/>
      <c r="G654" s="38"/>
      <c r="H654" s="38"/>
      <c r="I654" s="38"/>
    </row>
    <row r="655" spans="1:9" x14ac:dyDescent="0.2">
      <c r="A655" s="38"/>
      <c r="B655" s="38"/>
      <c r="C655" s="38"/>
      <c r="D655" s="38"/>
      <c r="E655" s="38"/>
      <c r="F655" s="38"/>
      <c r="G655" s="38"/>
      <c r="H655" s="38"/>
      <c r="I655" s="38"/>
    </row>
    <row r="656" spans="1:9" x14ac:dyDescent="0.2">
      <c r="A656" s="38"/>
      <c r="B656" s="38"/>
      <c r="C656" s="38"/>
      <c r="D656" s="38"/>
      <c r="E656" s="38"/>
      <c r="F656" s="38"/>
      <c r="G656" s="38"/>
      <c r="H656" s="38"/>
      <c r="I656" s="38"/>
    </row>
    <row r="657" spans="1:9" x14ac:dyDescent="0.2">
      <c r="A657" s="38"/>
      <c r="B657" s="38"/>
      <c r="C657" s="38"/>
      <c r="D657" s="38"/>
      <c r="E657" s="38"/>
      <c r="F657" s="38"/>
      <c r="G657" s="38"/>
      <c r="H657" s="38"/>
      <c r="I657" s="38"/>
    </row>
    <row r="658" spans="1:9" x14ac:dyDescent="0.2">
      <c r="A658" s="38"/>
      <c r="B658" s="38"/>
      <c r="C658" s="38"/>
      <c r="D658" s="38"/>
      <c r="E658" s="38"/>
      <c r="F658" s="38"/>
      <c r="G658" s="38"/>
      <c r="H658" s="38"/>
      <c r="I658" s="38"/>
    </row>
    <row r="659" spans="1:9" x14ac:dyDescent="0.2">
      <c r="A659" s="38"/>
      <c r="B659" s="38"/>
      <c r="C659" s="38"/>
      <c r="D659" s="38"/>
      <c r="E659" s="38"/>
      <c r="F659" s="38"/>
      <c r="G659" s="38"/>
      <c r="H659" s="38"/>
      <c r="I659" s="38"/>
    </row>
    <row r="660" spans="1:9" x14ac:dyDescent="0.2">
      <c r="A660" s="38"/>
      <c r="B660" s="38"/>
      <c r="C660" s="38"/>
      <c r="D660" s="38"/>
      <c r="E660" s="38"/>
      <c r="F660" s="38"/>
      <c r="G660" s="38"/>
      <c r="H660" s="38"/>
      <c r="I660" s="38"/>
    </row>
    <row r="661" spans="1:9" x14ac:dyDescent="0.2">
      <c r="A661" s="38"/>
      <c r="B661" s="38"/>
      <c r="C661" s="38"/>
      <c r="D661" s="38"/>
      <c r="E661" s="38"/>
      <c r="F661" s="38"/>
      <c r="G661" s="38"/>
      <c r="H661" s="38"/>
      <c r="I661" s="38"/>
    </row>
    <row r="662" spans="1:9" x14ac:dyDescent="0.2">
      <c r="A662" s="38"/>
      <c r="B662" s="38"/>
      <c r="C662" s="38"/>
      <c r="D662" s="38"/>
      <c r="E662" s="38"/>
      <c r="F662" s="38"/>
      <c r="G662" s="38"/>
      <c r="H662" s="38"/>
      <c r="I662" s="38"/>
    </row>
    <row r="663" spans="1:9" x14ac:dyDescent="0.2">
      <c r="A663" s="38"/>
      <c r="B663" s="38"/>
      <c r="C663" s="38"/>
      <c r="D663" s="38"/>
      <c r="E663" s="38"/>
      <c r="F663" s="38"/>
      <c r="G663" s="38"/>
      <c r="H663" s="38"/>
      <c r="I663" s="38"/>
    </row>
    <row r="664" spans="1:9" x14ac:dyDescent="0.2">
      <c r="A664" s="38"/>
      <c r="B664" s="38"/>
      <c r="C664" s="38"/>
      <c r="D664" s="38"/>
      <c r="E664" s="38"/>
      <c r="F664" s="38"/>
      <c r="G664" s="38"/>
      <c r="H664" s="38"/>
      <c r="I664" s="38"/>
    </row>
    <row r="665" spans="1:9" x14ac:dyDescent="0.2">
      <c r="A665" s="38"/>
      <c r="B665" s="38"/>
      <c r="C665" s="38"/>
      <c r="D665" s="38"/>
      <c r="E665" s="38"/>
      <c r="F665" s="38"/>
      <c r="G665" s="38"/>
      <c r="H665" s="38"/>
      <c r="I665" s="38"/>
    </row>
    <row r="666" spans="1:9" x14ac:dyDescent="0.2">
      <c r="A666" s="38"/>
      <c r="B666" s="38"/>
      <c r="C666" s="38"/>
      <c r="D666" s="38"/>
      <c r="E666" s="38"/>
      <c r="F666" s="38"/>
      <c r="G666" s="38"/>
      <c r="H666" s="38"/>
      <c r="I666" s="38"/>
    </row>
    <row r="667" spans="1:9" x14ac:dyDescent="0.2">
      <c r="A667" s="38"/>
      <c r="B667" s="38"/>
      <c r="C667" s="38"/>
      <c r="D667" s="38"/>
      <c r="E667" s="38"/>
      <c r="F667" s="38"/>
      <c r="G667" s="38"/>
      <c r="H667" s="38"/>
      <c r="I667" s="38"/>
    </row>
    <row r="668" spans="1:9" x14ac:dyDescent="0.2">
      <c r="A668" s="38"/>
      <c r="B668" s="38"/>
      <c r="C668" s="38"/>
      <c r="D668" s="38"/>
      <c r="E668" s="38"/>
      <c r="F668" s="38"/>
      <c r="G668" s="38"/>
      <c r="H668" s="38"/>
      <c r="I668" s="38"/>
    </row>
    <row r="669" spans="1:9" x14ac:dyDescent="0.2">
      <c r="A669" s="38"/>
      <c r="B669" s="38"/>
      <c r="C669" s="38"/>
      <c r="D669" s="38"/>
      <c r="E669" s="38"/>
      <c r="F669" s="38"/>
      <c r="G669" s="38"/>
      <c r="H669" s="38"/>
      <c r="I669" s="38"/>
    </row>
    <row r="670" spans="1:9" x14ac:dyDescent="0.2">
      <c r="A670" s="38"/>
      <c r="B670" s="38"/>
      <c r="C670" s="38"/>
      <c r="D670" s="38"/>
      <c r="E670" s="38"/>
      <c r="F670" s="38"/>
      <c r="G670" s="38"/>
      <c r="H670" s="38"/>
      <c r="I670" s="38"/>
    </row>
    <row r="671" spans="1:9" x14ac:dyDescent="0.2">
      <c r="A671" s="38"/>
      <c r="B671" s="38"/>
      <c r="C671" s="38"/>
      <c r="D671" s="38"/>
      <c r="E671" s="38"/>
      <c r="F671" s="38"/>
      <c r="G671" s="38"/>
      <c r="H671" s="38"/>
      <c r="I671" s="38"/>
    </row>
    <row r="672" spans="1:9" x14ac:dyDescent="0.2">
      <c r="A672" s="38"/>
      <c r="B672" s="38"/>
      <c r="C672" s="38"/>
      <c r="D672" s="38"/>
      <c r="E672" s="38"/>
      <c r="F672" s="38"/>
      <c r="G672" s="38"/>
      <c r="H672" s="38"/>
      <c r="I672" s="38"/>
    </row>
    <row r="673" spans="1:9" x14ac:dyDescent="0.2">
      <c r="A673" s="38"/>
      <c r="B673" s="38"/>
      <c r="C673" s="38"/>
      <c r="D673" s="38"/>
      <c r="E673" s="38"/>
      <c r="F673" s="38"/>
      <c r="G673" s="38"/>
      <c r="H673" s="38"/>
      <c r="I673" s="38"/>
    </row>
    <row r="674" spans="1:9" x14ac:dyDescent="0.2">
      <c r="A674" s="38"/>
      <c r="B674" s="38"/>
      <c r="C674" s="38"/>
      <c r="D674" s="38"/>
      <c r="E674" s="38"/>
      <c r="F674" s="38"/>
      <c r="G674" s="38"/>
      <c r="H674" s="38"/>
      <c r="I674" s="38"/>
    </row>
    <row r="675" spans="1:9" x14ac:dyDescent="0.2">
      <c r="A675" s="38"/>
      <c r="B675" s="38"/>
      <c r="C675" s="38"/>
      <c r="D675" s="38"/>
      <c r="E675" s="38"/>
      <c r="F675" s="38"/>
      <c r="G675" s="38"/>
      <c r="H675" s="38"/>
      <c r="I675" s="38"/>
    </row>
    <row r="676" spans="1:9" x14ac:dyDescent="0.2">
      <c r="A676" s="38"/>
      <c r="B676" s="38"/>
      <c r="C676" s="38"/>
      <c r="D676" s="38"/>
      <c r="E676" s="38"/>
      <c r="F676" s="38"/>
      <c r="G676" s="38"/>
      <c r="H676" s="38"/>
      <c r="I676" s="38"/>
    </row>
    <row r="677" spans="1:9" x14ac:dyDescent="0.2">
      <c r="A677" s="38"/>
      <c r="B677" s="38"/>
      <c r="C677" s="38"/>
      <c r="D677" s="38"/>
      <c r="E677" s="38"/>
      <c r="F677" s="38"/>
      <c r="G677" s="38"/>
      <c r="H677" s="38"/>
      <c r="I677" s="38"/>
    </row>
    <row r="678" spans="1:9" x14ac:dyDescent="0.2">
      <c r="A678" s="38"/>
      <c r="B678" s="38"/>
      <c r="C678" s="38"/>
      <c r="D678" s="38"/>
      <c r="E678" s="38"/>
      <c r="F678" s="38"/>
      <c r="G678" s="38"/>
      <c r="H678" s="38"/>
      <c r="I678" s="38"/>
    </row>
    <row r="679" spans="1:9" x14ac:dyDescent="0.2">
      <c r="A679" s="38"/>
      <c r="B679" s="38"/>
      <c r="C679" s="38"/>
      <c r="D679" s="38"/>
      <c r="E679" s="38"/>
      <c r="F679" s="38"/>
      <c r="G679" s="38"/>
      <c r="H679" s="38"/>
      <c r="I679" s="38"/>
    </row>
    <row r="680" spans="1:9" x14ac:dyDescent="0.2">
      <c r="A680" s="38"/>
      <c r="B680" s="38"/>
      <c r="C680" s="38"/>
      <c r="D680" s="38"/>
      <c r="E680" s="38"/>
      <c r="F680" s="38"/>
      <c r="G680" s="38"/>
      <c r="H680" s="38"/>
      <c r="I680" s="38"/>
    </row>
    <row r="681" spans="1:9" x14ac:dyDescent="0.2">
      <c r="A681" s="38"/>
      <c r="B681" s="38"/>
      <c r="C681" s="38"/>
      <c r="D681" s="38"/>
      <c r="E681" s="38"/>
      <c r="F681" s="38"/>
      <c r="G681" s="38"/>
      <c r="H681" s="38"/>
      <c r="I681" s="38"/>
    </row>
    <row r="682" spans="1:9" x14ac:dyDescent="0.2">
      <c r="A682" s="38"/>
      <c r="B682" s="38"/>
      <c r="C682" s="38"/>
      <c r="D682" s="38"/>
      <c r="E682" s="38"/>
      <c r="F682" s="38"/>
      <c r="G682" s="38"/>
      <c r="H682" s="38"/>
      <c r="I682" s="38"/>
    </row>
    <row r="683" spans="1:9" x14ac:dyDescent="0.2">
      <c r="A683" s="38"/>
      <c r="B683" s="38"/>
      <c r="C683" s="38"/>
      <c r="D683" s="38"/>
      <c r="E683" s="38"/>
      <c r="F683" s="38"/>
      <c r="G683" s="38"/>
      <c r="H683" s="38"/>
      <c r="I683" s="38"/>
    </row>
    <row r="684" spans="1:9" x14ac:dyDescent="0.2">
      <c r="A684" s="38"/>
      <c r="B684" s="38"/>
      <c r="C684" s="38"/>
      <c r="D684" s="38"/>
      <c r="E684" s="38"/>
      <c r="F684" s="38"/>
      <c r="G684" s="38"/>
      <c r="H684" s="38"/>
      <c r="I684" s="38"/>
    </row>
    <row r="685" spans="1:9" x14ac:dyDescent="0.2">
      <c r="A685" s="38"/>
      <c r="B685" s="38"/>
      <c r="C685" s="38"/>
      <c r="D685" s="38"/>
      <c r="E685" s="38"/>
      <c r="F685" s="38"/>
      <c r="G685" s="38"/>
      <c r="H685" s="38"/>
      <c r="I685" s="38"/>
    </row>
    <row r="686" spans="1:9" x14ac:dyDescent="0.2">
      <c r="A686" s="38"/>
      <c r="B686" s="38"/>
      <c r="C686" s="38"/>
      <c r="D686" s="38"/>
      <c r="E686" s="38"/>
      <c r="F686" s="38"/>
      <c r="G686" s="38"/>
      <c r="H686" s="38"/>
      <c r="I686" s="38"/>
    </row>
    <row r="687" spans="1:9" x14ac:dyDescent="0.2">
      <c r="A687" s="38"/>
      <c r="B687" s="38"/>
      <c r="C687" s="38"/>
      <c r="D687" s="38"/>
      <c r="E687" s="38"/>
      <c r="F687" s="38"/>
      <c r="G687" s="38"/>
      <c r="H687" s="38"/>
      <c r="I687" s="38"/>
    </row>
    <row r="688" spans="1:9" x14ac:dyDescent="0.2">
      <c r="A688" s="38"/>
      <c r="B688" s="38"/>
      <c r="C688" s="38"/>
      <c r="D688" s="38"/>
      <c r="E688" s="38"/>
      <c r="F688" s="38"/>
      <c r="G688" s="38"/>
      <c r="H688" s="38"/>
      <c r="I688" s="38"/>
    </row>
    <row r="689" spans="1:9" x14ac:dyDescent="0.2">
      <c r="A689" s="38"/>
      <c r="B689" s="38"/>
      <c r="C689" s="38"/>
      <c r="D689" s="38"/>
      <c r="E689" s="38"/>
      <c r="F689" s="38"/>
      <c r="G689" s="38"/>
      <c r="H689" s="38"/>
      <c r="I689" s="38"/>
    </row>
    <row r="690" spans="1:9" x14ac:dyDescent="0.2">
      <c r="A690" s="38"/>
      <c r="B690" s="38"/>
      <c r="C690" s="38"/>
      <c r="D690" s="38"/>
      <c r="E690" s="38"/>
      <c r="F690" s="38"/>
      <c r="G690" s="38"/>
      <c r="H690" s="38"/>
      <c r="I690" s="38"/>
    </row>
    <row r="691" spans="1:9" x14ac:dyDescent="0.2">
      <c r="A691" s="38"/>
      <c r="B691" s="38"/>
      <c r="C691" s="38"/>
      <c r="D691" s="38"/>
      <c r="E691" s="38"/>
      <c r="F691" s="38"/>
      <c r="G691" s="38"/>
      <c r="H691" s="38"/>
      <c r="I691" s="38"/>
    </row>
    <row r="692" spans="1:9" x14ac:dyDescent="0.2">
      <c r="A692" s="38"/>
      <c r="B692" s="38"/>
      <c r="C692" s="38"/>
      <c r="D692" s="38"/>
      <c r="E692" s="38"/>
      <c r="F692" s="38"/>
      <c r="G692" s="38"/>
      <c r="H692" s="38"/>
      <c r="I692" s="38"/>
    </row>
    <row r="693" spans="1:9" x14ac:dyDescent="0.2">
      <c r="A693" s="38"/>
      <c r="B693" s="38"/>
      <c r="C693" s="38"/>
      <c r="D693" s="38"/>
      <c r="E693" s="38"/>
      <c r="F693" s="38"/>
      <c r="G693" s="38"/>
      <c r="H693" s="38"/>
      <c r="I693" s="38"/>
    </row>
    <row r="694" spans="1:9" x14ac:dyDescent="0.2">
      <c r="A694" s="38"/>
      <c r="B694" s="38"/>
      <c r="C694" s="38"/>
      <c r="D694" s="38"/>
      <c r="E694" s="38"/>
      <c r="F694" s="38"/>
      <c r="G694" s="38"/>
      <c r="H694" s="38"/>
      <c r="I694" s="38"/>
    </row>
    <row r="695" spans="1:9" x14ac:dyDescent="0.2">
      <c r="A695" s="38"/>
      <c r="B695" s="38"/>
      <c r="C695" s="38"/>
      <c r="D695" s="38"/>
      <c r="E695" s="38"/>
      <c r="F695" s="38"/>
      <c r="G695" s="38"/>
      <c r="H695" s="38"/>
      <c r="I695" s="38"/>
    </row>
    <row r="696" spans="1:9" x14ac:dyDescent="0.2">
      <c r="A696" s="38"/>
      <c r="B696" s="38"/>
      <c r="C696" s="38"/>
      <c r="D696" s="38"/>
      <c r="E696" s="38"/>
      <c r="F696" s="38"/>
      <c r="G696" s="38"/>
      <c r="H696" s="38"/>
      <c r="I696" s="38"/>
    </row>
    <row r="697" spans="1:9" x14ac:dyDescent="0.2">
      <c r="A697" s="38"/>
      <c r="B697" s="38"/>
      <c r="C697" s="38"/>
      <c r="D697" s="38"/>
      <c r="E697" s="38"/>
      <c r="F697" s="38"/>
      <c r="G697" s="38"/>
      <c r="H697" s="38"/>
      <c r="I697" s="38"/>
    </row>
    <row r="698" spans="1:9" x14ac:dyDescent="0.2">
      <c r="A698" s="38"/>
      <c r="B698" s="38"/>
      <c r="C698" s="38"/>
      <c r="D698" s="38"/>
      <c r="E698" s="38"/>
      <c r="F698" s="38"/>
      <c r="G698" s="38"/>
      <c r="H698" s="38"/>
      <c r="I698" s="38"/>
    </row>
    <row r="699" spans="1:9" x14ac:dyDescent="0.2">
      <c r="A699" s="38"/>
      <c r="B699" s="38"/>
      <c r="C699" s="38"/>
      <c r="D699" s="38"/>
      <c r="E699" s="38"/>
      <c r="F699" s="38"/>
      <c r="G699" s="38"/>
      <c r="H699" s="38"/>
      <c r="I699" s="38"/>
    </row>
  </sheetData>
  <sheetProtection sheet="1" objects="1" scenarios="1" formatColumns="0" formatRows="0"/>
  <mergeCells count="9">
    <mergeCell ref="F38:G39"/>
    <mergeCell ref="D38:E39"/>
    <mergeCell ref="F53:G54"/>
    <mergeCell ref="D53:E54"/>
    <mergeCell ref="C4:D4"/>
    <mergeCell ref="D9:E10"/>
    <mergeCell ref="F9:G10"/>
    <mergeCell ref="F23:G24"/>
    <mergeCell ref="D23:E24"/>
  </mergeCell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K46"/>
  <sheetViews>
    <sheetView showGridLines="0" tabSelected="1" topLeftCell="A26" zoomScale="85" zoomScaleNormal="85" zoomScalePageLayoutView="85" workbookViewId="0">
      <selection activeCell="F43" sqref="F43:F44"/>
    </sheetView>
  </sheetViews>
  <sheetFormatPr baseColWidth="10" defaultColWidth="8.83203125" defaultRowHeight="15" x14ac:dyDescent="0.2"/>
  <cols>
    <col min="1" max="1" width="3.6640625" style="20" customWidth="1"/>
    <col min="2" max="2" width="15.5" style="20" customWidth="1"/>
    <col min="3" max="3" width="11" style="20" customWidth="1"/>
    <col min="4" max="4" width="1.5" style="20" customWidth="1"/>
    <col min="5" max="6" width="12.83203125" style="20" customWidth="1"/>
    <col min="7" max="7" width="8.33203125" style="20" bestFit="1" customWidth="1"/>
    <col min="8" max="8" width="16.6640625" style="20" customWidth="1"/>
    <col min="9" max="16384" width="8.83203125" style="20"/>
  </cols>
  <sheetData>
    <row r="2" spans="1:8" ht="36" customHeight="1" x14ac:dyDescent="0.2">
      <c r="A2" s="158">
        <v>1</v>
      </c>
      <c r="B2" s="779" t="s">
        <v>343</v>
      </c>
      <c r="C2" s="779"/>
      <c r="D2" s="779"/>
      <c r="E2" s="779"/>
      <c r="F2" s="779"/>
    </row>
    <row r="4" spans="1:8" ht="16" thickBot="1" x14ac:dyDescent="0.25"/>
    <row r="5" spans="1:8" ht="16" thickBot="1" x14ac:dyDescent="0.25">
      <c r="B5" s="775" t="s">
        <v>200</v>
      </c>
      <c r="C5" s="776"/>
      <c r="D5" s="503"/>
      <c r="E5" s="54">
        <f>'PART II'!E11</f>
        <v>41634</v>
      </c>
      <c r="F5" s="54">
        <f>'PART II'!H11</f>
        <v>42005</v>
      </c>
      <c r="G5" s="503"/>
      <c r="H5" s="55" t="s">
        <v>199</v>
      </c>
    </row>
    <row r="6" spans="1:8" x14ac:dyDescent="0.2">
      <c r="B6" s="765" t="s">
        <v>157</v>
      </c>
      <c r="C6" s="766"/>
      <c r="D6" s="766"/>
      <c r="E6" s="40">
        <f>'PART II'!E13</f>
        <v>3038.1</v>
      </c>
      <c r="F6" s="40">
        <f>'PART II'!H13</f>
        <v>2990.1</v>
      </c>
      <c r="G6" s="41">
        <f>SIGN((F6-E6)/E6)</f>
        <v>-1</v>
      </c>
      <c r="H6" s="510">
        <f>(F6-E6)/E6</f>
        <v>-1.579934827688358E-2</v>
      </c>
    </row>
    <row r="7" spans="1:8" x14ac:dyDescent="0.2">
      <c r="B7" s="777" t="s">
        <v>198</v>
      </c>
      <c r="C7" s="778"/>
      <c r="D7" s="778"/>
      <c r="E7" s="42">
        <f>'PART II'!E15</f>
        <v>2698.3</v>
      </c>
      <c r="F7" s="42">
        <f>'PART II'!H15</f>
        <v>2683.7</v>
      </c>
      <c r="G7" s="504">
        <f t="shared" ref="G7:G15" si="0">SIGN((F7-E7)/E7)</f>
        <v>-1</v>
      </c>
      <c r="H7" s="511">
        <f t="shared" ref="H7:H15" si="1">(F7-E7)/E7</f>
        <v>-5.410814216358582E-3</v>
      </c>
    </row>
    <row r="8" spans="1:8" x14ac:dyDescent="0.2">
      <c r="B8" s="765" t="s">
        <v>190</v>
      </c>
      <c r="C8" s="766"/>
      <c r="D8" s="766"/>
      <c r="E8" s="43">
        <f>E6-E7</f>
        <v>339.79999999999973</v>
      </c>
      <c r="F8" s="43">
        <f>F6-F7</f>
        <v>306.40000000000009</v>
      </c>
      <c r="G8" s="41">
        <f t="shared" si="0"/>
        <v>-1</v>
      </c>
      <c r="H8" s="510">
        <f t="shared" si="1"/>
        <v>-9.8293113596232093E-2</v>
      </c>
    </row>
    <row r="9" spans="1:8" x14ac:dyDescent="0.2">
      <c r="B9" s="777" t="s">
        <v>191</v>
      </c>
      <c r="C9" s="778"/>
      <c r="D9" s="778"/>
      <c r="E9" s="505">
        <f>'PART II'!E17</f>
        <v>2698</v>
      </c>
      <c r="F9" s="505">
        <f>'PART II'!H17</f>
        <v>2684</v>
      </c>
      <c r="G9" s="504">
        <f t="shared" si="0"/>
        <v>-1</v>
      </c>
      <c r="H9" s="511">
        <f t="shared" si="1"/>
        <v>-5.1890289103039286E-3</v>
      </c>
    </row>
    <row r="10" spans="1:8" x14ac:dyDescent="0.2">
      <c r="B10" s="765" t="s">
        <v>192</v>
      </c>
      <c r="C10" s="766"/>
      <c r="D10" s="766"/>
      <c r="E10" s="43">
        <f>E8-E9</f>
        <v>-2358.2000000000003</v>
      </c>
      <c r="F10" s="43">
        <f>F8-F9</f>
        <v>-2377.6</v>
      </c>
      <c r="G10" s="41">
        <f t="shared" si="0"/>
        <v>1</v>
      </c>
      <c r="H10" s="510">
        <f t="shared" si="1"/>
        <v>8.2266135187853591E-3</v>
      </c>
    </row>
    <row r="11" spans="1:8" x14ac:dyDescent="0.2">
      <c r="B11" s="777" t="s">
        <v>193</v>
      </c>
      <c r="C11" s="778"/>
      <c r="D11" s="778"/>
      <c r="E11" s="42">
        <f>'PART II'!E19</f>
        <v>141</v>
      </c>
      <c r="F11" s="505">
        <f>'PART II'!H19</f>
        <v>127</v>
      </c>
      <c r="G11" s="504">
        <f t="shared" si="0"/>
        <v>-1</v>
      </c>
      <c r="H11" s="511">
        <f t="shared" si="1"/>
        <v>-9.9290780141843976E-2</v>
      </c>
    </row>
    <row r="12" spans="1:8" x14ac:dyDescent="0.2">
      <c r="B12" s="765" t="s">
        <v>194</v>
      </c>
      <c r="C12" s="766"/>
      <c r="D12" s="766"/>
      <c r="E12" s="43">
        <f>E10-E11</f>
        <v>-2499.2000000000003</v>
      </c>
      <c r="F12" s="43">
        <f>F10-F11</f>
        <v>-2504.6</v>
      </c>
      <c r="G12" s="41">
        <f t="shared" si="0"/>
        <v>1</v>
      </c>
      <c r="H12" s="510">
        <f t="shared" si="1"/>
        <v>2.1606914212546559E-3</v>
      </c>
    </row>
    <row r="13" spans="1:8" x14ac:dyDescent="0.2">
      <c r="B13" s="777" t="s">
        <v>161</v>
      </c>
      <c r="C13" s="778"/>
      <c r="D13" s="778"/>
      <c r="E13" s="42">
        <f>'PART II'!E23</f>
        <v>6.6</v>
      </c>
      <c r="F13" s="42">
        <f>'PART II'!H23</f>
        <v>9.6</v>
      </c>
      <c r="G13" s="504">
        <f t="shared" si="0"/>
        <v>1</v>
      </c>
      <c r="H13" s="511">
        <f t="shared" si="1"/>
        <v>0.45454545454545459</v>
      </c>
    </row>
    <row r="14" spans="1:8" x14ac:dyDescent="0.2">
      <c r="B14" s="765" t="s">
        <v>201</v>
      </c>
      <c r="C14" s="766"/>
      <c r="D14" s="766"/>
      <c r="E14" s="43">
        <f>'PART II'!E21</f>
        <v>0.01</v>
      </c>
      <c r="F14" s="43">
        <f>'PART II'!H21</f>
        <v>0.01</v>
      </c>
      <c r="G14" s="41">
        <f t="shared" si="0"/>
        <v>0</v>
      </c>
      <c r="H14" s="510">
        <f t="shared" si="1"/>
        <v>0</v>
      </c>
    </row>
    <row r="15" spans="1:8" ht="16" thickBot="1" x14ac:dyDescent="0.25">
      <c r="B15" s="767" t="s">
        <v>184</v>
      </c>
      <c r="C15" s="768"/>
      <c r="D15" s="768"/>
      <c r="E15" s="44">
        <f>E12-E13+E14</f>
        <v>-2505.79</v>
      </c>
      <c r="F15" s="506">
        <f>F12-F13+F14</f>
        <v>-2514.1899999999996</v>
      </c>
      <c r="G15" s="507">
        <f t="shared" si="0"/>
        <v>1</v>
      </c>
      <c r="H15" s="512">
        <f t="shared" si="1"/>
        <v>3.3522362209122219E-3</v>
      </c>
    </row>
    <row r="17" spans="2:11" ht="16" thickBot="1" x14ac:dyDescent="0.25"/>
    <row r="18" spans="2:11" ht="16" thickBot="1" x14ac:dyDescent="0.25">
      <c r="B18" s="769" t="s">
        <v>202</v>
      </c>
      <c r="C18" s="770"/>
      <c r="D18" s="770"/>
      <c r="E18" s="45">
        <f>E5</f>
        <v>41634</v>
      </c>
      <c r="F18" s="45">
        <f>F5</f>
        <v>42005</v>
      </c>
      <c r="G18" s="46"/>
      <c r="H18" s="47" t="s">
        <v>199</v>
      </c>
    </row>
    <row r="19" spans="2:11" x14ac:dyDescent="0.2">
      <c r="B19" s="771" t="s">
        <v>207</v>
      </c>
      <c r="C19" s="772"/>
      <c r="D19" s="772"/>
      <c r="E19" s="41"/>
      <c r="F19" s="41"/>
      <c r="G19" s="41"/>
      <c r="H19" s="48"/>
    </row>
    <row r="20" spans="2:11" x14ac:dyDescent="0.2">
      <c r="B20" s="773" t="s">
        <v>256</v>
      </c>
      <c r="C20" s="774"/>
      <c r="D20" s="774"/>
      <c r="E20" s="49">
        <f>'PART II'!E30</f>
        <v>281</v>
      </c>
      <c r="F20" s="49">
        <f>'PART II'!H30</f>
        <v>147</v>
      </c>
      <c r="G20" s="50">
        <f>SIGN((F20-E20)/E20)</f>
        <v>-1</v>
      </c>
      <c r="H20" s="513">
        <f>(F20-E20)/E20</f>
        <v>-0.47686832740213525</v>
      </c>
    </row>
    <row r="21" spans="2:11" x14ac:dyDescent="0.2">
      <c r="B21" s="780" t="s">
        <v>164</v>
      </c>
      <c r="C21" s="781"/>
      <c r="D21" s="781"/>
      <c r="E21" s="51">
        <f>'PART II'!E32</f>
        <v>129.4</v>
      </c>
      <c r="F21" s="51">
        <f>'PART II'!H32</f>
        <v>135.6</v>
      </c>
      <c r="G21" s="508">
        <f t="shared" ref="G21:G46" si="2">SIGN((F21-E21)/E21)</f>
        <v>1</v>
      </c>
      <c r="H21" s="514">
        <f t="shared" ref="H21:H46" si="3">(F21-E21)/E21</f>
        <v>4.7913446676970541E-2</v>
      </c>
    </row>
    <row r="22" spans="2:11" x14ac:dyDescent="0.2">
      <c r="B22" s="773" t="s">
        <v>165</v>
      </c>
      <c r="C22" s="774"/>
      <c r="D22" s="774"/>
      <c r="E22" s="52">
        <f>'PART II'!E34</f>
        <v>19</v>
      </c>
      <c r="F22" s="52">
        <f>'PART II'!H34</f>
        <v>18</v>
      </c>
      <c r="G22" s="50">
        <f t="shared" si="2"/>
        <v>-1</v>
      </c>
      <c r="H22" s="513">
        <f t="shared" si="3"/>
        <v>-5.2631578947368418E-2</v>
      </c>
    </row>
    <row r="23" spans="2:11" x14ac:dyDescent="0.2">
      <c r="B23" s="780" t="s">
        <v>166</v>
      </c>
      <c r="C23" s="781"/>
      <c r="D23" s="781"/>
      <c r="E23" s="51">
        <f>'PART II'!E36</f>
        <v>35.799999999999997</v>
      </c>
      <c r="F23" s="51">
        <f>'PART II'!H36</f>
        <v>40.9</v>
      </c>
      <c r="G23" s="508">
        <f t="shared" si="2"/>
        <v>1</v>
      </c>
      <c r="H23" s="514">
        <f t="shared" si="3"/>
        <v>0.14245810055865926</v>
      </c>
    </row>
    <row r="24" spans="2:11" x14ac:dyDescent="0.2">
      <c r="B24" s="773" t="s">
        <v>203</v>
      </c>
      <c r="C24" s="774"/>
      <c r="D24" s="774"/>
      <c r="E24" s="52">
        <f>SUM(E20:E23)</f>
        <v>465.2</v>
      </c>
      <c r="F24" s="52">
        <f>SUM(F20:F23)</f>
        <v>341.5</v>
      </c>
      <c r="G24" s="50">
        <f t="shared" si="2"/>
        <v>-1</v>
      </c>
      <c r="H24" s="513">
        <f t="shared" si="3"/>
        <v>-0.26590713671539123</v>
      </c>
      <c r="K24" s="64"/>
    </row>
    <row r="25" spans="2:11" x14ac:dyDescent="0.2">
      <c r="B25" s="780" t="s">
        <v>204</v>
      </c>
      <c r="C25" s="781"/>
      <c r="D25" s="781"/>
      <c r="E25" s="51">
        <f>'PART II'!E40</f>
        <v>1510</v>
      </c>
      <c r="F25" s="51">
        <f>'PART II'!H40</f>
        <v>1459</v>
      </c>
      <c r="G25" s="508">
        <f t="shared" si="2"/>
        <v>-1</v>
      </c>
      <c r="H25" s="514">
        <f t="shared" si="3"/>
        <v>-3.3774834437086093E-2</v>
      </c>
      <c r="J25" s="64"/>
    </row>
    <row r="26" spans="2:11" x14ac:dyDescent="0.2">
      <c r="B26" s="773" t="s">
        <v>168</v>
      </c>
      <c r="C26" s="774"/>
      <c r="D26" s="774"/>
      <c r="E26" s="52">
        <f>'PART II'!E42</f>
        <v>320</v>
      </c>
      <c r="F26" s="52">
        <f>'PART II'!H42</f>
        <v>320</v>
      </c>
      <c r="G26" s="50">
        <f t="shared" si="2"/>
        <v>0</v>
      </c>
      <c r="H26" s="513">
        <f t="shared" si="3"/>
        <v>0</v>
      </c>
    </row>
    <row r="27" spans="2:11" x14ac:dyDescent="0.2">
      <c r="B27" s="780" t="s">
        <v>169</v>
      </c>
      <c r="C27" s="781"/>
      <c r="D27" s="781"/>
      <c r="E27" s="51">
        <f>'PART II'!E44</f>
        <v>58</v>
      </c>
      <c r="F27" s="51">
        <f>'PART II'!H44</f>
        <v>54</v>
      </c>
      <c r="G27" s="508">
        <f t="shared" si="2"/>
        <v>-1</v>
      </c>
      <c r="H27" s="514">
        <f t="shared" si="3"/>
        <v>-6.8965517241379309E-2</v>
      </c>
    </row>
    <row r="28" spans="2:11" x14ac:dyDescent="0.2">
      <c r="B28" s="773" t="s">
        <v>205</v>
      </c>
      <c r="C28" s="774"/>
      <c r="D28" s="774"/>
      <c r="E28" s="52">
        <f>'PART II'!E46</f>
        <v>351</v>
      </c>
      <c r="F28" s="52">
        <f>'PART II'!H46</f>
        <v>371</v>
      </c>
      <c r="G28" s="50">
        <f t="shared" si="2"/>
        <v>1</v>
      </c>
      <c r="H28" s="513">
        <f t="shared" si="3"/>
        <v>5.6980056980056981E-2</v>
      </c>
    </row>
    <row r="29" spans="2:11" ht="15.75" customHeight="1" x14ac:dyDescent="0.2">
      <c r="B29" s="780" t="s">
        <v>206</v>
      </c>
      <c r="C29" s="781"/>
      <c r="D29" s="781"/>
      <c r="E29" s="51">
        <f>SUM(E24:E28)</f>
        <v>2704.2</v>
      </c>
      <c r="F29" s="51">
        <f>SUM(F24:F28)</f>
        <v>2545.5</v>
      </c>
      <c r="G29" s="508">
        <f t="shared" si="2"/>
        <v>-1</v>
      </c>
      <c r="H29" s="514">
        <f t="shared" si="3"/>
        <v>-5.8686487685821992E-2</v>
      </c>
    </row>
    <row r="30" spans="2:11" x14ac:dyDescent="0.2">
      <c r="B30" s="773"/>
      <c r="C30" s="774"/>
      <c r="D30" s="774"/>
      <c r="E30" s="52"/>
      <c r="F30" s="52"/>
      <c r="G30" s="50"/>
      <c r="H30" s="513"/>
    </row>
    <row r="31" spans="2:11" x14ac:dyDescent="0.2">
      <c r="B31" s="782" t="s">
        <v>208</v>
      </c>
      <c r="C31" s="783"/>
      <c r="D31" s="783"/>
      <c r="E31" s="51"/>
      <c r="F31" s="51"/>
      <c r="G31" s="508"/>
      <c r="H31" s="514"/>
    </row>
    <row r="32" spans="2:11" x14ac:dyDescent="0.2">
      <c r="B32" s="773" t="s">
        <v>173</v>
      </c>
      <c r="C32" s="774"/>
      <c r="D32" s="774"/>
      <c r="E32" s="52">
        <f>'PART II'!E50</f>
        <v>170</v>
      </c>
      <c r="F32" s="52">
        <f>'PART II'!H50</f>
        <v>166</v>
      </c>
      <c r="G32" s="50">
        <f t="shared" si="2"/>
        <v>-1</v>
      </c>
      <c r="H32" s="513">
        <f t="shared" si="3"/>
        <v>-2.3529411764705882E-2</v>
      </c>
    </row>
    <row r="33" spans="2:11" x14ac:dyDescent="0.2">
      <c r="B33" s="780" t="s">
        <v>174</v>
      </c>
      <c r="C33" s="781"/>
      <c r="D33" s="781"/>
      <c r="E33" s="51">
        <f>'PART II'!E52</f>
        <v>336</v>
      </c>
      <c r="F33" s="51">
        <f>'PART II'!H52</f>
        <v>311</v>
      </c>
      <c r="G33" s="508">
        <f t="shared" si="2"/>
        <v>-1</v>
      </c>
      <c r="H33" s="514">
        <f t="shared" si="3"/>
        <v>-7.4404761904761904E-2</v>
      </c>
    </row>
    <row r="34" spans="2:11" x14ac:dyDescent="0.2">
      <c r="B34" s="773" t="s">
        <v>313</v>
      </c>
      <c r="C34" s="774"/>
      <c r="D34" s="774"/>
      <c r="E34" s="52">
        <f>SUM(E32:E33)</f>
        <v>506</v>
      </c>
      <c r="F34" s="52">
        <f>SUM(F32:F33)</f>
        <v>477</v>
      </c>
      <c r="G34" s="50">
        <f t="shared" si="2"/>
        <v>-1</v>
      </c>
      <c r="H34" s="513">
        <f t="shared" si="3"/>
        <v>-5.731225296442688E-2</v>
      </c>
    </row>
    <row r="35" spans="2:11" x14ac:dyDescent="0.2">
      <c r="B35" s="780" t="s">
        <v>209</v>
      </c>
      <c r="C35" s="781"/>
      <c r="D35" s="781"/>
      <c r="E35" s="51">
        <f>'PART II'!E56</f>
        <v>2188</v>
      </c>
      <c r="F35" s="51">
        <f>'PART II'!H56</f>
        <v>2238</v>
      </c>
      <c r="G35" s="508">
        <f t="shared" si="2"/>
        <v>1</v>
      </c>
      <c r="H35" s="514">
        <f t="shared" si="3"/>
        <v>2.2851919561243144E-2</v>
      </c>
    </row>
    <row r="36" spans="2:11" x14ac:dyDescent="0.2">
      <c r="B36" s="773" t="s">
        <v>210</v>
      </c>
      <c r="C36" s="774"/>
      <c r="D36" s="774"/>
      <c r="E36" s="52">
        <f>'PART II'!E58</f>
        <v>721</v>
      </c>
      <c r="F36" s="52">
        <f>'PART II'!H58</f>
        <v>725.9</v>
      </c>
      <c r="G36" s="50">
        <f t="shared" si="2"/>
        <v>1</v>
      </c>
      <c r="H36" s="513">
        <f t="shared" si="3"/>
        <v>6.7961165048543376E-3</v>
      </c>
    </row>
    <row r="37" spans="2:11" x14ac:dyDescent="0.2">
      <c r="B37" s="780" t="s">
        <v>211</v>
      </c>
      <c r="C37" s="781"/>
      <c r="D37" s="781"/>
      <c r="E37" s="51">
        <f>SUM(E34:E36)</f>
        <v>3415</v>
      </c>
      <c r="F37" s="51">
        <f>SUM(F34:F36)</f>
        <v>3440.9</v>
      </c>
      <c r="G37" s="508">
        <f t="shared" si="2"/>
        <v>1</v>
      </c>
      <c r="H37" s="514">
        <f t="shared" si="3"/>
        <v>7.5841874084919738E-3</v>
      </c>
    </row>
    <row r="38" spans="2:11" x14ac:dyDescent="0.2">
      <c r="B38" s="773"/>
      <c r="C38" s="774"/>
      <c r="D38" s="774"/>
      <c r="E38" s="52"/>
      <c r="F38" s="52"/>
      <c r="G38" s="50"/>
      <c r="H38" s="513"/>
    </row>
    <row r="39" spans="2:11" x14ac:dyDescent="0.2">
      <c r="B39" s="782" t="s">
        <v>212</v>
      </c>
      <c r="C39" s="783"/>
      <c r="D39" s="783"/>
      <c r="E39" s="51"/>
      <c r="F39" s="51"/>
      <c r="G39" s="508"/>
      <c r="H39" s="514"/>
      <c r="K39" s="64"/>
    </row>
    <row r="40" spans="2:11" x14ac:dyDescent="0.2">
      <c r="B40" s="773" t="s">
        <v>179</v>
      </c>
      <c r="C40" s="774"/>
      <c r="D40" s="774"/>
      <c r="E40" s="52">
        <f>'PART II'!E62</f>
        <v>0.01</v>
      </c>
      <c r="F40" s="52">
        <f>'PART II'!H62</f>
        <v>0.01</v>
      </c>
      <c r="G40" s="50">
        <f t="shared" si="2"/>
        <v>0</v>
      </c>
      <c r="H40" s="513">
        <f t="shared" si="3"/>
        <v>0</v>
      </c>
    </row>
    <row r="41" spans="2:11" x14ac:dyDescent="0.2">
      <c r="B41" s="780" t="s">
        <v>180</v>
      </c>
      <c r="C41" s="781"/>
      <c r="D41" s="781"/>
      <c r="E41" s="51">
        <f>'PART II'!E64</f>
        <v>72</v>
      </c>
      <c r="F41" s="51">
        <f>'PART II'!H64</f>
        <v>48</v>
      </c>
      <c r="G41" s="508">
        <f t="shared" si="2"/>
        <v>-1</v>
      </c>
      <c r="H41" s="514">
        <f t="shared" si="3"/>
        <v>-0.33333333333333331</v>
      </c>
    </row>
    <row r="42" spans="2:11" x14ac:dyDescent="0.2">
      <c r="B42" s="773" t="s">
        <v>181</v>
      </c>
      <c r="C42" s="774"/>
      <c r="D42" s="774"/>
      <c r="E42" s="52">
        <f>'PART II'!E66</f>
        <v>-0.01</v>
      </c>
      <c r="F42" s="52">
        <f>'PART II'!H66</f>
        <v>-0.01</v>
      </c>
      <c r="G42" s="50">
        <f t="shared" si="2"/>
        <v>0</v>
      </c>
      <c r="H42" s="513">
        <f t="shared" si="3"/>
        <v>0</v>
      </c>
    </row>
    <row r="43" spans="2:11" x14ac:dyDescent="0.2">
      <c r="B43" s="780" t="s">
        <v>182</v>
      </c>
      <c r="C43" s="781"/>
      <c r="D43" s="781"/>
      <c r="E43" s="51">
        <f>'PART II'!E68</f>
        <v>-783</v>
      </c>
      <c r="F43" s="51">
        <f>'PART II'!H68</f>
        <v>-943</v>
      </c>
      <c r="G43" s="508">
        <f t="shared" si="2"/>
        <v>1</v>
      </c>
      <c r="H43" s="514">
        <f t="shared" si="3"/>
        <v>0.20434227330779056</v>
      </c>
    </row>
    <row r="44" spans="2:11" x14ac:dyDescent="0.2">
      <c r="B44" s="773" t="s">
        <v>213</v>
      </c>
      <c r="C44" s="774"/>
      <c r="D44" s="774"/>
      <c r="E44" s="52">
        <f>SUM(E40:E43)</f>
        <v>-711</v>
      </c>
      <c r="F44" s="52">
        <f>SUM(F40:F43)</f>
        <v>-895</v>
      </c>
      <c r="G44" s="50">
        <f t="shared" si="2"/>
        <v>1</v>
      </c>
      <c r="H44" s="513">
        <f t="shared" si="3"/>
        <v>0.2587904360056259</v>
      </c>
    </row>
    <row r="45" spans="2:11" x14ac:dyDescent="0.2">
      <c r="B45" s="780"/>
      <c r="C45" s="781"/>
      <c r="D45" s="781"/>
      <c r="E45" s="51"/>
      <c r="F45" s="51"/>
      <c r="G45" s="508"/>
      <c r="H45" s="514"/>
    </row>
    <row r="46" spans="2:11" ht="16" thickBot="1" x14ac:dyDescent="0.25">
      <c r="B46" s="784" t="s">
        <v>214</v>
      </c>
      <c r="C46" s="785"/>
      <c r="D46" s="785"/>
      <c r="E46" s="53">
        <f>E37+E44</f>
        <v>2704</v>
      </c>
      <c r="F46" s="53">
        <f>F37+F44</f>
        <v>2545.9</v>
      </c>
      <c r="G46" s="509">
        <f t="shared" si="2"/>
        <v>-1</v>
      </c>
      <c r="H46" s="515">
        <f t="shared" si="3"/>
        <v>-5.8468934911242568E-2</v>
      </c>
    </row>
  </sheetData>
  <sheetProtection sheet="1" objects="1" scenarios="1" formatColumns="0" formatRows="0" deleteColumns="0" deleteRows="0"/>
  <mergeCells count="41">
    <mergeCell ref="B46:D46"/>
    <mergeCell ref="B35:D35"/>
    <mergeCell ref="B36:D36"/>
    <mergeCell ref="B37:D37"/>
    <mergeCell ref="B38:D38"/>
    <mergeCell ref="B39:D39"/>
    <mergeCell ref="B40:D40"/>
    <mergeCell ref="B41:D41"/>
    <mergeCell ref="B42:D42"/>
    <mergeCell ref="B43:D43"/>
    <mergeCell ref="B44:D44"/>
    <mergeCell ref="B45:D45"/>
    <mergeCell ref="B2:F2"/>
    <mergeCell ref="B21:D21"/>
    <mergeCell ref="B34:D34"/>
    <mergeCell ref="B23:D23"/>
    <mergeCell ref="B24:D24"/>
    <mergeCell ref="B25:D25"/>
    <mergeCell ref="B26:D26"/>
    <mergeCell ref="B27:D27"/>
    <mergeCell ref="B28:D28"/>
    <mergeCell ref="B29:D29"/>
    <mergeCell ref="B30:D30"/>
    <mergeCell ref="B31:D31"/>
    <mergeCell ref="B32:D32"/>
    <mergeCell ref="B33:D33"/>
    <mergeCell ref="B22:D22"/>
    <mergeCell ref="B10:D10"/>
    <mergeCell ref="B5:C5"/>
    <mergeCell ref="B11:D11"/>
    <mergeCell ref="B12:D12"/>
    <mergeCell ref="B13:D13"/>
    <mergeCell ref="B6:D6"/>
    <mergeCell ref="B7:D7"/>
    <mergeCell ref="B8:D8"/>
    <mergeCell ref="B9:D9"/>
    <mergeCell ref="B14:D14"/>
    <mergeCell ref="B15:D15"/>
    <mergeCell ref="B18:D18"/>
    <mergeCell ref="B19:D19"/>
    <mergeCell ref="B20:D20"/>
  </mergeCells>
  <conditionalFormatting sqref="G6:G15">
    <cfRule type="iconSet" priority="2">
      <iconSet iconSet="3Arrows" showValue="0">
        <cfvo type="percent" val="0"/>
        <cfvo type="percent" val="33"/>
        <cfvo type="percent" val="67"/>
      </iconSet>
    </cfRule>
  </conditionalFormatting>
  <conditionalFormatting sqref="G20:G46">
    <cfRule type="iconSet" priority="1">
      <iconSet iconSet="3Arrows" showValue="0">
        <cfvo type="percent" val="0"/>
        <cfvo type="percent" val="33"/>
        <cfvo type="percent" val="67"/>
      </iconSet>
    </cfRule>
  </conditionalFormatting>
  <pageMargins left="0.7" right="0.7" top="0.75" bottom="0.75" header="0.3" footer="0.3"/>
  <pageSetup orientation="portrait"/>
  <ignoredErrors>
    <ignoredError sqref="E9: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F20"/>
  <sheetViews>
    <sheetView showGridLines="0" workbookViewId="0">
      <selection activeCell="F12" sqref="F12"/>
    </sheetView>
  </sheetViews>
  <sheetFormatPr baseColWidth="10" defaultColWidth="8.83203125" defaultRowHeight="15" x14ac:dyDescent="0.2"/>
  <cols>
    <col min="1" max="1" width="8.83203125" style="20"/>
    <col min="2" max="2" width="37.33203125" style="20" bestFit="1" customWidth="1"/>
    <col min="3" max="4" width="10.33203125" style="20" customWidth="1"/>
    <col min="5" max="16384" width="8.83203125" style="20"/>
  </cols>
  <sheetData>
    <row r="2" spans="1:6" x14ac:dyDescent="0.2">
      <c r="A2" s="158">
        <v>1</v>
      </c>
      <c r="B2" s="792" t="s">
        <v>350</v>
      </c>
      <c r="C2" s="792"/>
      <c r="D2" s="792"/>
      <c r="E2" s="792"/>
      <c r="F2" s="792"/>
    </row>
    <row r="4" spans="1:6" ht="16" thickBot="1" x14ac:dyDescent="0.25"/>
    <row r="5" spans="1:6" ht="17" thickBot="1" x14ac:dyDescent="0.25">
      <c r="B5" s="58" t="str">
        <f>'PART II'!B75</f>
        <v>Regal Entertainment Group</v>
      </c>
      <c r="C5" s="793"/>
      <c r="D5" s="794"/>
    </row>
    <row r="6" spans="1:6" x14ac:dyDescent="0.2">
      <c r="B6" s="59" t="s">
        <v>221</v>
      </c>
      <c r="C6" s="786">
        <f>'PART II'!E77-'PART II'!E87</f>
        <v>-1269</v>
      </c>
      <c r="D6" s="787"/>
    </row>
    <row r="7" spans="1:6" x14ac:dyDescent="0.2">
      <c r="B7" s="60" t="s">
        <v>217</v>
      </c>
      <c r="C7" s="795">
        <f>'PART II'!E79*5</f>
        <v>-12570.949999999997</v>
      </c>
      <c r="D7" s="796"/>
    </row>
    <row r="8" spans="1:6" x14ac:dyDescent="0.2">
      <c r="B8" s="59" t="s">
        <v>218</v>
      </c>
      <c r="C8" s="786">
        <f>('PART II'!E85/'PART II'!E81)*'PART II'!E79</f>
        <v>2760572767.3599997</v>
      </c>
      <c r="D8" s="787"/>
    </row>
    <row r="9" spans="1:6" x14ac:dyDescent="0.2">
      <c r="B9" s="60" t="s">
        <v>219</v>
      </c>
      <c r="C9" s="788">
        <f>'PART II'!E83*'PART II'!E85</f>
        <v>2760572767.3600001</v>
      </c>
      <c r="D9" s="789"/>
    </row>
    <row r="10" spans="1:6" ht="17" thickBot="1" x14ac:dyDescent="0.25">
      <c r="B10" s="61" t="s">
        <v>220</v>
      </c>
      <c r="C10" s="790">
        <f>(C6+C7+C8+C9)/4</f>
        <v>1380282923.6925001</v>
      </c>
      <c r="D10" s="791"/>
    </row>
    <row r="11" spans="1:6" ht="13.5" customHeight="1" x14ac:dyDescent="0.2">
      <c r="B11" s="56"/>
      <c r="C11" s="797"/>
      <c r="D11" s="797"/>
    </row>
    <row r="12" spans="1:6" x14ac:dyDescent="0.2">
      <c r="B12" s="56"/>
      <c r="C12" s="797"/>
      <c r="D12" s="797"/>
    </row>
    <row r="13" spans="1:6" x14ac:dyDescent="0.2">
      <c r="B13" s="57"/>
      <c r="C13" s="798"/>
      <c r="D13" s="797"/>
    </row>
    <row r="14" spans="1:6" ht="16" thickBot="1" x14ac:dyDescent="0.25">
      <c r="B14" s="56"/>
      <c r="C14" s="797"/>
      <c r="D14" s="797"/>
    </row>
    <row r="15" spans="1:6" ht="17" thickBot="1" x14ac:dyDescent="0.25">
      <c r="B15" s="58" t="str">
        <f>'PART II'!B91</f>
        <v>AMC Entertainment Holdings, Inc.</v>
      </c>
      <c r="C15" s="799"/>
      <c r="D15" s="800"/>
    </row>
    <row r="16" spans="1:6" x14ac:dyDescent="0.2">
      <c r="B16" s="59" t="s">
        <v>221</v>
      </c>
      <c r="C16" s="786">
        <f>'PART II'!E93-'PART II'!E103</f>
        <v>-1002583</v>
      </c>
      <c r="D16" s="787"/>
    </row>
    <row r="17" spans="2:4" x14ac:dyDescent="0.2">
      <c r="B17" s="60" t="s">
        <v>217</v>
      </c>
      <c r="C17" s="795">
        <f>'PART II'!E95*5</f>
        <v>320400</v>
      </c>
      <c r="D17" s="796"/>
    </row>
    <row r="18" spans="2:4" x14ac:dyDescent="0.2">
      <c r="B18" s="59" t="s">
        <v>218</v>
      </c>
      <c r="C18" s="786">
        <f>('PART II'!E101/'PART II'!E97)*'PART II'!E95</f>
        <v>1666080</v>
      </c>
      <c r="D18" s="787"/>
    </row>
    <row r="19" spans="2:4" x14ac:dyDescent="0.2">
      <c r="B19" s="60" t="s">
        <v>219</v>
      </c>
      <c r="C19" s="788">
        <f>'PART II'!E99*'PART II'!E101</f>
        <v>2535156</v>
      </c>
      <c r="D19" s="789"/>
    </row>
    <row r="20" spans="2:4" ht="17" thickBot="1" x14ac:dyDescent="0.25">
      <c r="B20" s="61" t="s">
        <v>220</v>
      </c>
      <c r="C20" s="790">
        <f>(C16+C17+C18+C19)/4</f>
        <v>879763.25</v>
      </c>
      <c r="D20" s="791"/>
    </row>
  </sheetData>
  <sheetProtection sheet="1" objects="1" scenarios="1" formatColumns="0" formatRows="0"/>
  <mergeCells count="17">
    <mergeCell ref="C20:D20"/>
    <mergeCell ref="C11:D11"/>
    <mergeCell ref="C12:D12"/>
    <mergeCell ref="C13:D13"/>
    <mergeCell ref="C14:D14"/>
    <mergeCell ref="C15:D15"/>
    <mergeCell ref="C16:D16"/>
    <mergeCell ref="C17:D17"/>
    <mergeCell ref="C18:D18"/>
    <mergeCell ref="C8:D8"/>
    <mergeCell ref="C9:D9"/>
    <mergeCell ref="C10:D10"/>
    <mergeCell ref="B2:F2"/>
    <mergeCell ref="C19:D19"/>
    <mergeCell ref="C5:D5"/>
    <mergeCell ref="C6:D6"/>
    <mergeCell ref="C7:D7"/>
  </mergeCell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2:J25"/>
  <sheetViews>
    <sheetView showGridLines="0" topLeftCell="B1" workbookViewId="0">
      <selection activeCell="C4" sqref="C4"/>
    </sheetView>
  </sheetViews>
  <sheetFormatPr baseColWidth="10" defaultColWidth="8.83203125" defaultRowHeight="15" x14ac:dyDescent="0.2"/>
  <cols>
    <col min="1" max="2" width="8.83203125" style="431"/>
    <col min="3" max="3" width="12.33203125" style="431" customWidth="1"/>
    <col min="4" max="4" width="9.5" style="431" bestFit="1" customWidth="1"/>
    <col min="5" max="5" width="9.5" style="431" customWidth="1"/>
    <col min="6" max="6" width="10.5" style="431" customWidth="1"/>
    <col min="7" max="7" width="4.5" style="431" bestFit="1" customWidth="1"/>
    <col min="8" max="8" width="9.5" style="431" bestFit="1" customWidth="1"/>
    <col min="9" max="9" width="11.6640625" style="431" customWidth="1"/>
    <col min="10" max="10" width="9.6640625" style="431" customWidth="1"/>
    <col min="11" max="16384" width="8.83203125" style="431"/>
  </cols>
  <sheetData>
    <row r="2" spans="1:10" x14ac:dyDescent="0.2">
      <c r="A2" s="158">
        <v>1</v>
      </c>
      <c r="B2" s="792" t="s">
        <v>304</v>
      </c>
      <c r="C2" s="792"/>
      <c r="D2" s="792"/>
      <c r="E2" s="792"/>
      <c r="F2" s="792"/>
    </row>
    <row r="5" spans="1:10" ht="16" thickBot="1" x14ac:dyDescent="0.25"/>
    <row r="6" spans="1:10" x14ac:dyDescent="0.2">
      <c r="C6" s="71"/>
      <c r="D6" s="801" t="s">
        <v>233</v>
      </c>
      <c r="E6" s="801"/>
      <c r="F6" s="801"/>
      <c r="G6" s="433"/>
      <c r="H6" s="801" t="s">
        <v>234</v>
      </c>
      <c r="I6" s="801"/>
      <c r="J6" s="802"/>
    </row>
    <row r="7" spans="1:10" x14ac:dyDescent="0.2">
      <c r="C7" s="72"/>
      <c r="D7" s="73" t="s">
        <v>222</v>
      </c>
      <c r="E7" s="73" t="s">
        <v>223</v>
      </c>
      <c r="F7" s="73" t="s">
        <v>224</v>
      </c>
      <c r="G7" s="73"/>
      <c r="H7" s="73" t="s">
        <v>222</v>
      </c>
      <c r="I7" s="73" t="s">
        <v>223</v>
      </c>
      <c r="J7" s="74" t="s">
        <v>224</v>
      </c>
    </row>
    <row r="8" spans="1:10" x14ac:dyDescent="0.2">
      <c r="C8" s="75" t="s">
        <v>192</v>
      </c>
      <c r="D8" s="76">
        <f>'PART II'!D115</f>
        <v>512.70000000000005</v>
      </c>
      <c r="E8" s="76">
        <f>'PART II'!F115</f>
        <v>560</v>
      </c>
      <c r="F8" s="76">
        <f>'PART II'!H115</f>
        <v>606</v>
      </c>
      <c r="G8" s="76"/>
      <c r="H8" s="76">
        <f>'PART II'!D115</f>
        <v>512.70000000000005</v>
      </c>
      <c r="I8" s="76">
        <f>'PART II'!F115</f>
        <v>560</v>
      </c>
      <c r="J8" s="77">
        <f>'PART II'!H115</f>
        <v>606</v>
      </c>
    </row>
    <row r="9" spans="1:10" x14ac:dyDescent="0.2">
      <c r="C9" s="78" t="s">
        <v>160</v>
      </c>
      <c r="D9" s="79">
        <v>0</v>
      </c>
      <c r="E9" s="79">
        <v>0</v>
      </c>
      <c r="F9" s="79">
        <v>0</v>
      </c>
      <c r="G9" s="79"/>
      <c r="H9" s="79">
        <f>'PART II'!$F$121*'PART II'!$F$119</f>
        <v>1.744</v>
      </c>
      <c r="I9" s="79">
        <f>'PART II'!$F$121*'PART II'!$F$119</f>
        <v>1.744</v>
      </c>
      <c r="J9" s="80">
        <f>'PART II'!$F$121*'PART II'!$F$119</f>
        <v>1.744</v>
      </c>
    </row>
    <row r="10" spans="1:10" x14ac:dyDescent="0.2">
      <c r="C10" s="75" t="s">
        <v>194</v>
      </c>
      <c r="D10" s="81">
        <f t="shared" ref="D10:J10" si="0">D8-D9</f>
        <v>512.70000000000005</v>
      </c>
      <c r="E10" s="81">
        <f t="shared" si="0"/>
        <v>560</v>
      </c>
      <c r="F10" s="81">
        <f t="shared" si="0"/>
        <v>606</v>
      </c>
      <c r="G10" s="81"/>
      <c r="H10" s="81">
        <f t="shared" si="0"/>
        <v>510.95600000000002</v>
      </c>
      <c r="I10" s="81">
        <f t="shared" si="0"/>
        <v>558.25599999999997</v>
      </c>
      <c r="J10" s="82">
        <f t="shared" si="0"/>
        <v>604.25599999999997</v>
      </c>
    </row>
    <row r="11" spans="1:10" x14ac:dyDescent="0.2">
      <c r="C11" s="78" t="s">
        <v>235</v>
      </c>
      <c r="D11" s="83">
        <f>'PART II'!$F$123*D10</f>
        <v>76.905000000000001</v>
      </c>
      <c r="E11" s="83">
        <f>'PART II'!$F$123*E10</f>
        <v>84</v>
      </c>
      <c r="F11" s="83">
        <f>'PART II'!$F$123*F10</f>
        <v>90.899999999999991</v>
      </c>
      <c r="G11" s="83"/>
      <c r="H11" s="83">
        <f>'PART II'!$F$123*H10</f>
        <v>76.6434</v>
      </c>
      <c r="I11" s="83">
        <f>'PART II'!$F$123*I10</f>
        <v>83.738399999999999</v>
      </c>
      <c r="J11" s="84">
        <f>'PART II'!$F$123*J10</f>
        <v>90.63839999999999</v>
      </c>
    </row>
    <row r="12" spans="1:10" x14ac:dyDescent="0.2">
      <c r="C12" s="85" t="s">
        <v>236</v>
      </c>
      <c r="D12" s="86">
        <f t="shared" ref="D12:J12" si="1">D10-D11</f>
        <v>435.79500000000007</v>
      </c>
      <c r="E12" s="86">
        <f t="shared" si="1"/>
        <v>476</v>
      </c>
      <c r="F12" s="86">
        <f t="shared" si="1"/>
        <v>515.1</v>
      </c>
      <c r="G12" s="86"/>
      <c r="H12" s="86">
        <f t="shared" si="1"/>
        <v>434.31260000000003</v>
      </c>
      <c r="I12" s="86">
        <f t="shared" si="1"/>
        <v>474.51759999999996</v>
      </c>
      <c r="J12" s="87">
        <f t="shared" si="1"/>
        <v>513.61760000000004</v>
      </c>
    </row>
    <row r="13" spans="1:10" x14ac:dyDescent="0.2">
      <c r="C13" s="88" t="s">
        <v>237</v>
      </c>
      <c r="D13" s="89">
        <f>'PART II'!$F$125+'PART II'!$F$127</f>
        <v>132465106.09213051</v>
      </c>
      <c r="E13" s="89">
        <f>'PART II'!$F$125+'PART II'!$F$127</f>
        <v>132465106.09213051</v>
      </c>
      <c r="F13" s="89">
        <f>'PART II'!$F$125+'PART II'!$F$127</f>
        <v>132465106.09213051</v>
      </c>
      <c r="G13" s="89"/>
      <c r="H13" s="89">
        <f>'PART II'!$F$125</f>
        <v>132465104</v>
      </c>
      <c r="I13" s="89">
        <f>'PART II'!$F$125</f>
        <v>132465104</v>
      </c>
      <c r="J13" s="90">
        <f>'PART II'!$F$125</f>
        <v>132465104</v>
      </c>
    </row>
    <row r="14" spans="1:10" ht="16" thickBot="1" x14ac:dyDescent="0.25">
      <c r="C14" s="91" t="s">
        <v>187</v>
      </c>
      <c r="D14" s="103">
        <f t="shared" ref="D14:J14" si="2">D12/D13</f>
        <v>3.2898852600238833E-6</v>
      </c>
      <c r="E14" s="103">
        <f t="shared" si="2"/>
        <v>3.5933991527469756E-6</v>
      </c>
      <c r="F14" s="103">
        <f t="shared" si="2"/>
        <v>3.8885712260083347E-6</v>
      </c>
      <c r="G14" s="103"/>
      <c r="H14" s="103">
        <f t="shared" si="2"/>
        <v>3.2786944401598781E-6</v>
      </c>
      <c r="I14" s="103">
        <f t="shared" si="2"/>
        <v>3.5822083376766153E-6</v>
      </c>
      <c r="J14" s="104">
        <f t="shared" si="2"/>
        <v>3.8773804155998706E-6</v>
      </c>
    </row>
    <row r="15" spans="1:10" ht="16" x14ac:dyDescent="0.2">
      <c r="C15" s="432"/>
      <c r="D15" s="432"/>
      <c r="E15" s="432"/>
      <c r="F15" s="432"/>
      <c r="G15" s="432"/>
      <c r="H15" s="62"/>
      <c r="I15" s="63"/>
      <c r="J15" s="63"/>
    </row>
    <row r="16" spans="1:10" ht="16" thickBot="1" x14ac:dyDescent="0.25"/>
    <row r="17" spans="3:7" x14ac:dyDescent="0.2">
      <c r="C17" s="92" t="s">
        <v>239</v>
      </c>
      <c r="D17" s="93">
        <f>'PART II'!F133</f>
        <v>0.5</v>
      </c>
      <c r="E17" s="93" t="s">
        <v>240</v>
      </c>
      <c r="F17" s="94">
        <f>'PART II'!F135</f>
        <v>0.5</v>
      </c>
      <c r="G17" s="64"/>
    </row>
    <row r="18" spans="3:7" x14ac:dyDescent="0.2">
      <c r="C18" s="95"/>
      <c r="D18" s="96" t="s">
        <v>222</v>
      </c>
      <c r="E18" s="96" t="s">
        <v>223</v>
      </c>
      <c r="F18" s="97" t="s">
        <v>224</v>
      </c>
      <c r="G18" s="65"/>
    </row>
    <row r="19" spans="3:7" x14ac:dyDescent="0.2">
      <c r="C19" s="98" t="s">
        <v>192</v>
      </c>
      <c r="D19" s="76">
        <f>'PART II'!D115</f>
        <v>512.70000000000005</v>
      </c>
      <c r="E19" s="76">
        <f>'PART II'!F115</f>
        <v>560</v>
      </c>
      <c r="F19" s="77">
        <f>'PART II'!H115</f>
        <v>606</v>
      </c>
      <c r="G19" s="66"/>
    </row>
    <row r="20" spans="3:7" x14ac:dyDescent="0.2">
      <c r="C20" s="99" t="s">
        <v>160</v>
      </c>
      <c r="D20" s="79">
        <f>('PART II'!$F$121*'PART II'!$F$119)*$F$17</f>
        <v>0.872</v>
      </c>
      <c r="E20" s="79">
        <f>('PART II'!$F$121*'PART II'!$F$119)*$F$17</f>
        <v>0.872</v>
      </c>
      <c r="F20" s="80">
        <f>('PART II'!$F$121*'PART II'!$F$119)*$F$17</f>
        <v>0.872</v>
      </c>
      <c r="G20" s="67"/>
    </row>
    <row r="21" spans="3:7" x14ac:dyDescent="0.2">
      <c r="C21" s="98" t="s">
        <v>194</v>
      </c>
      <c r="D21" s="100">
        <f t="shared" ref="D21:F21" si="3">D19-D20</f>
        <v>511.82800000000003</v>
      </c>
      <c r="E21" s="100">
        <f t="shared" si="3"/>
        <v>559.12800000000004</v>
      </c>
      <c r="F21" s="101">
        <f t="shared" si="3"/>
        <v>605.12800000000004</v>
      </c>
      <c r="G21" s="68"/>
    </row>
    <row r="22" spans="3:7" x14ac:dyDescent="0.2">
      <c r="C22" s="99" t="s">
        <v>235</v>
      </c>
      <c r="D22" s="83">
        <f>'PART II'!$F$123*D21</f>
        <v>76.774200000000008</v>
      </c>
      <c r="E22" s="83">
        <f>'PART II'!$F$123*E21</f>
        <v>83.869200000000006</v>
      </c>
      <c r="F22" s="84">
        <f>'PART II'!$F$123*F21</f>
        <v>90.769199999999998</v>
      </c>
      <c r="G22" s="68"/>
    </row>
    <row r="23" spans="3:7" x14ac:dyDescent="0.2">
      <c r="C23" s="98" t="s">
        <v>236</v>
      </c>
      <c r="D23" s="100">
        <f t="shared" ref="D23:F23" si="4">D21-D22</f>
        <v>435.05380000000002</v>
      </c>
      <c r="E23" s="100">
        <f t="shared" si="4"/>
        <v>475.25880000000006</v>
      </c>
      <c r="F23" s="101">
        <f t="shared" si="4"/>
        <v>514.35880000000009</v>
      </c>
      <c r="G23" s="68"/>
    </row>
    <row r="24" spans="3:7" x14ac:dyDescent="0.2">
      <c r="C24" s="99" t="s">
        <v>237</v>
      </c>
      <c r="D24" s="79">
        <f>'PART II'!$F$125+('PART II'!$F$127)*$D$17</f>
        <v>132465105.04606526</v>
      </c>
      <c r="E24" s="79">
        <f>'PART II'!$F$125+('PART II'!$F$127)*$D$17</f>
        <v>132465105.04606526</v>
      </c>
      <c r="F24" s="80">
        <f>'PART II'!$F$125+('PART II'!$F$127)*$D$17</f>
        <v>132465105.04606526</v>
      </c>
      <c r="G24" s="67"/>
    </row>
    <row r="25" spans="3:7" ht="16" thickBot="1" x14ac:dyDescent="0.25">
      <c r="C25" s="102" t="s">
        <v>187</v>
      </c>
      <c r="D25" s="105">
        <f t="shared" ref="D25:F25" si="5">D23/D24</f>
        <v>3.2842898501360668E-6</v>
      </c>
      <c r="E25" s="105">
        <f t="shared" si="5"/>
        <v>3.5878037452559824E-6</v>
      </c>
      <c r="F25" s="106">
        <f t="shared" si="5"/>
        <v>3.882975820848289E-6</v>
      </c>
      <c r="G25" s="69"/>
    </row>
  </sheetData>
  <sheetProtection sheet="1" objects="1" scenarios="1" formatColumns="0" formatRows="0"/>
  <mergeCells count="3">
    <mergeCell ref="D6:F6"/>
    <mergeCell ref="H6:J6"/>
    <mergeCell ref="B2:F2"/>
  </mergeCell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autoPageBreaks="0"/>
  </sheetPr>
  <dimension ref="A2:J45"/>
  <sheetViews>
    <sheetView showGridLines="0" topLeftCell="A2" zoomScale="80" zoomScaleNormal="80" zoomScalePageLayoutView="80" workbookViewId="0">
      <selection activeCell="D28" sqref="D28"/>
    </sheetView>
  </sheetViews>
  <sheetFormatPr baseColWidth="10" defaultColWidth="8.83203125" defaultRowHeight="15" x14ac:dyDescent="0.2"/>
  <cols>
    <col min="1" max="1" width="8.83203125" style="20"/>
    <col min="2" max="2" width="26" style="20" customWidth="1"/>
    <col min="3" max="3" width="11.5" style="20" customWidth="1"/>
    <col min="4" max="6" width="12.83203125" style="20" customWidth="1"/>
    <col min="7" max="10" width="10.6640625" style="20" bestFit="1" customWidth="1"/>
    <col min="11" max="16384" width="8.83203125" style="20"/>
  </cols>
  <sheetData>
    <row r="2" spans="1:6" ht="35.25" customHeight="1" x14ac:dyDescent="0.2">
      <c r="A2" s="444">
        <v>1</v>
      </c>
      <c r="B2" s="817" t="s">
        <v>344</v>
      </c>
      <c r="C2" s="817"/>
      <c r="D2" s="817"/>
      <c r="E2" s="817"/>
      <c r="F2" s="817"/>
    </row>
    <row r="3" spans="1:6" ht="16" thickBot="1" x14ac:dyDescent="0.25"/>
    <row r="4" spans="1:6" ht="16" thickBot="1" x14ac:dyDescent="0.25">
      <c r="B4" s="805" t="s">
        <v>249</v>
      </c>
      <c r="C4" s="806"/>
      <c r="D4" s="108">
        <f>'PART II'!G152</f>
        <v>42735</v>
      </c>
      <c r="E4" s="108">
        <f>'PART II'!J152</f>
        <v>43100</v>
      </c>
      <c r="F4" s="109">
        <f>'PART II'!M152</f>
        <v>43465</v>
      </c>
    </row>
    <row r="5" spans="1:6" x14ac:dyDescent="0.2">
      <c r="B5" s="807" t="s">
        <v>157</v>
      </c>
      <c r="C5" s="808"/>
      <c r="D5" s="407">
        <f>'Financial Statements'!F6*(1+'PART II'!G154)</f>
        <v>3348.9120000000003</v>
      </c>
      <c r="E5" s="407">
        <f>D5*(1+'PART II'!J154)</f>
        <v>3683.8032000000007</v>
      </c>
      <c r="F5" s="408">
        <f>E5*(1+'PART II'!M154)</f>
        <v>3978.5074560000012</v>
      </c>
    </row>
    <row r="6" spans="1:6" x14ac:dyDescent="0.2">
      <c r="B6" s="773" t="s">
        <v>198</v>
      </c>
      <c r="C6" s="774"/>
      <c r="D6" s="110">
        <f>D5*('PART II'!G156)</f>
        <v>267.91296</v>
      </c>
      <c r="E6" s="110">
        <f>E5*('PART II'!J156)</f>
        <v>184.19016000000005</v>
      </c>
      <c r="F6" s="111">
        <f>F5*('PART II'!M156)</f>
        <v>198.92537280000008</v>
      </c>
    </row>
    <row r="7" spans="1:6" x14ac:dyDescent="0.2">
      <c r="B7" s="780" t="s">
        <v>190</v>
      </c>
      <c r="C7" s="781"/>
      <c r="D7" s="112">
        <f>D5-D6</f>
        <v>3080.9990400000002</v>
      </c>
      <c r="E7" s="112">
        <f t="shared" ref="E7:F7" si="0">E5-E6</f>
        <v>3499.6130400000006</v>
      </c>
      <c r="F7" s="113">
        <f t="shared" si="0"/>
        <v>3779.5820832000013</v>
      </c>
    </row>
    <row r="8" spans="1:6" x14ac:dyDescent="0.2">
      <c r="B8" s="773" t="s">
        <v>191</v>
      </c>
      <c r="C8" s="774"/>
      <c r="D8" s="110">
        <f>D5*('PART II'!G158)</f>
        <v>267.91296</v>
      </c>
      <c r="E8" s="110">
        <f>E5*('PART II'!J158)</f>
        <v>184.19016000000005</v>
      </c>
      <c r="F8" s="111">
        <f>F5*('PART II'!M158)</f>
        <v>198.92537280000008</v>
      </c>
    </row>
    <row r="9" spans="1:6" x14ac:dyDescent="0.2">
      <c r="B9" s="780" t="s">
        <v>192</v>
      </c>
      <c r="C9" s="781"/>
      <c r="D9" s="112">
        <f>D7-D8</f>
        <v>2813.08608</v>
      </c>
      <c r="E9" s="112">
        <f t="shared" ref="E9:F9" si="1">E7-E8</f>
        <v>3315.4228800000005</v>
      </c>
      <c r="F9" s="113">
        <f t="shared" si="1"/>
        <v>3580.6567104000014</v>
      </c>
    </row>
    <row r="10" spans="1:6" x14ac:dyDescent="0.2">
      <c r="B10" s="773" t="s">
        <v>193</v>
      </c>
      <c r="C10" s="774"/>
      <c r="D10" s="110">
        <f>'PART II'!G160+'Financial Statements'!F11</f>
        <v>256.60000000000002</v>
      </c>
      <c r="E10" s="110">
        <f>'PART II'!J160+D10</f>
        <v>397.6</v>
      </c>
      <c r="F10" s="111">
        <f>'PART II'!M160+E10</f>
        <v>549.6</v>
      </c>
    </row>
    <row r="11" spans="1:6" x14ac:dyDescent="0.2">
      <c r="B11" s="780" t="s">
        <v>194</v>
      </c>
      <c r="C11" s="781"/>
      <c r="D11" s="112">
        <f>D9-D10</f>
        <v>2556.4860800000001</v>
      </c>
      <c r="E11" s="112">
        <f t="shared" ref="E11:F11" si="2">E9-E10</f>
        <v>2917.8228800000006</v>
      </c>
      <c r="F11" s="113">
        <f t="shared" si="2"/>
        <v>3031.0567104000015</v>
      </c>
    </row>
    <row r="12" spans="1:6" x14ac:dyDescent="0.2">
      <c r="B12" s="773" t="s">
        <v>161</v>
      </c>
      <c r="C12" s="774"/>
      <c r="D12" s="110">
        <f>D11*('PART II'!G162)</f>
        <v>0</v>
      </c>
      <c r="E12" s="110">
        <f>E11*('PART II'!J162)</f>
        <v>0</v>
      </c>
      <c r="F12" s="111">
        <f>F11*('PART II'!M162)</f>
        <v>0</v>
      </c>
    </row>
    <row r="13" spans="1:6" x14ac:dyDescent="0.2">
      <c r="B13" s="780" t="s">
        <v>201</v>
      </c>
      <c r="C13" s="781"/>
      <c r="D13" s="112">
        <f>'PART II'!G164</f>
        <v>0</v>
      </c>
      <c r="E13" s="112">
        <f>'PART II'!J164</f>
        <v>0</v>
      </c>
      <c r="F13" s="113">
        <f>'PART II'!M164</f>
        <v>0</v>
      </c>
    </row>
    <row r="14" spans="1:6" ht="16" thickBot="1" x14ac:dyDescent="0.25">
      <c r="B14" s="803" t="s">
        <v>184</v>
      </c>
      <c r="C14" s="804"/>
      <c r="D14" s="114">
        <f>D11-(D12+D13)</f>
        <v>2556.4860800000001</v>
      </c>
      <c r="E14" s="114">
        <f t="shared" ref="E14:F14" si="3">E11-(E12+E13)</f>
        <v>2917.8228800000006</v>
      </c>
      <c r="F14" s="115">
        <f t="shared" si="3"/>
        <v>3031.0567104000015</v>
      </c>
    </row>
    <row r="16" spans="1:6" ht="16" thickBot="1" x14ac:dyDescent="0.25"/>
    <row r="17" spans="2:10" x14ac:dyDescent="0.2">
      <c r="B17" s="815" t="s">
        <v>250</v>
      </c>
      <c r="C17" s="816"/>
      <c r="D17" s="409">
        <f>D4</f>
        <v>42735</v>
      </c>
      <c r="E17" s="409">
        <f t="shared" ref="E17:F17" si="4">E4</f>
        <v>43100</v>
      </c>
      <c r="F17" s="409">
        <f t="shared" si="4"/>
        <v>43465</v>
      </c>
    </row>
    <row r="18" spans="2:10" x14ac:dyDescent="0.2">
      <c r="B18" s="811" t="s">
        <v>207</v>
      </c>
      <c r="C18" s="812"/>
      <c r="D18" s="118"/>
      <c r="E18" s="119"/>
      <c r="F18" s="410"/>
    </row>
    <row r="19" spans="2:10" x14ac:dyDescent="0.2">
      <c r="B19" s="809" t="s">
        <v>256</v>
      </c>
      <c r="C19" s="810"/>
      <c r="D19" s="120">
        <f>'PART II'!G181+'Financial Statements'!F20</f>
        <v>122</v>
      </c>
      <c r="E19" s="120">
        <f>'PART II'!J181+D19</f>
        <v>120</v>
      </c>
      <c r="F19" s="411">
        <f>'PART II'!M181+E19</f>
        <v>149</v>
      </c>
      <c r="H19" s="117"/>
      <c r="I19" s="117"/>
      <c r="J19" s="117"/>
    </row>
    <row r="20" spans="2:10" x14ac:dyDescent="0.2">
      <c r="B20" s="813" t="s">
        <v>164</v>
      </c>
      <c r="C20" s="814"/>
      <c r="D20" s="121">
        <f>'PART II'!G183+'Financial Statements'!F21</f>
        <v>258</v>
      </c>
      <c r="E20" s="121">
        <f>'PART II'!J183+D20</f>
        <v>367</v>
      </c>
      <c r="F20" s="412">
        <f>'PART II'!M183+E20</f>
        <v>462</v>
      </c>
      <c r="G20" s="116"/>
    </row>
    <row r="21" spans="2:10" x14ac:dyDescent="0.2">
      <c r="B21" s="809" t="s">
        <v>165</v>
      </c>
      <c r="C21" s="810"/>
      <c r="D21" s="122">
        <f>'PART II'!G185+'Financial Statements'!F22</f>
        <v>17</v>
      </c>
      <c r="E21" s="122">
        <f>'PART II'!J185+D21</f>
        <v>15</v>
      </c>
      <c r="F21" s="413">
        <f>'PART II'!M185+E21</f>
        <v>12</v>
      </c>
      <c r="G21" s="116"/>
    </row>
    <row r="22" spans="2:10" x14ac:dyDescent="0.2">
      <c r="B22" s="813" t="s">
        <v>166</v>
      </c>
      <c r="C22" s="814"/>
      <c r="D22" s="121">
        <f>'PART II'!G187+'Financial Statements'!F23</f>
        <v>40.9</v>
      </c>
      <c r="E22" s="121">
        <f>'PART II'!J187+D22</f>
        <v>40.9</v>
      </c>
      <c r="F22" s="412">
        <f>'PART II'!M187+E22</f>
        <v>40.9</v>
      </c>
      <c r="G22" s="116"/>
    </row>
    <row r="23" spans="2:10" x14ac:dyDescent="0.2">
      <c r="B23" s="809" t="s">
        <v>203</v>
      </c>
      <c r="C23" s="810"/>
      <c r="D23" s="123">
        <f>SUM(D19:D22)</f>
        <v>437.9</v>
      </c>
      <c r="E23" s="122">
        <f>SUM(E19:E22)</f>
        <v>542.9</v>
      </c>
      <c r="F23" s="413">
        <f>SUM(F19:F22)</f>
        <v>663.9</v>
      </c>
      <c r="G23" s="116"/>
    </row>
    <row r="24" spans="2:10" x14ac:dyDescent="0.2">
      <c r="B24" s="813" t="s">
        <v>204</v>
      </c>
      <c r="C24" s="814"/>
      <c r="D24" s="121">
        <f>'PART II'!G189+'Financial Statements'!F25</f>
        <v>8734</v>
      </c>
      <c r="E24" s="121">
        <f>'PART II'!J189+D24</f>
        <v>16009</v>
      </c>
      <c r="F24" s="412">
        <f>'PART II'!M189+E24</f>
        <v>23284</v>
      </c>
      <c r="G24" s="116"/>
    </row>
    <row r="25" spans="2:10" x14ac:dyDescent="0.2">
      <c r="B25" s="809" t="s">
        <v>168</v>
      </c>
      <c r="C25" s="810"/>
      <c r="D25" s="122">
        <f>'PART II'!G191+'Financial Statements'!F26</f>
        <v>384</v>
      </c>
      <c r="E25" s="122">
        <f>'PART II'!J191+D25</f>
        <v>450</v>
      </c>
      <c r="F25" s="413">
        <f>'PART II'!M191+E25</f>
        <v>519</v>
      </c>
      <c r="G25" s="116"/>
    </row>
    <row r="26" spans="2:10" x14ac:dyDescent="0.2">
      <c r="B26" s="813" t="s">
        <v>169</v>
      </c>
      <c r="C26" s="814"/>
      <c r="D26" s="121">
        <f>'PART II'!G193+'Financial Statements'!F27</f>
        <v>59</v>
      </c>
      <c r="E26" s="121">
        <f>'PART II'!J193+D26</f>
        <v>65</v>
      </c>
      <c r="F26" s="412">
        <f>'PART II'!M193+E26</f>
        <v>72</v>
      </c>
    </row>
    <row r="27" spans="2:10" x14ac:dyDescent="0.2">
      <c r="B27" s="809" t="s">
        <v>205</v>
      </c>
      <c r="C27" s="810"/>
      <c r="D27" s="122">
        <f>'PART II'!G195+'Financial Statements'!F28</f>
        <v>389</v>
      </c>
      <c r="E27" s="122">
        <f>'PART II'!J195+D27</f>
        <v>408</v>
      </c>
      <c r="F27" s="413">
        <f>'PART II'!M195+E27</f>
        <v>428</v>
      </c>
    </row>
    <row r="28" spans="2:10" x14ac:dyDescent="0.2">
      <c r="B28" s="813" t="s">
        <v>206</v>
      </c>
      <c r="C28" s="814"/>
      <c r="D28" s="124">
        <f>SUM(D23:D27)</f>
        <v>10003.9</v>
      </c>
      <c r="E28" s="121">
        <f>SUM(E23:E27)</f>
        <v>17474.900000000001</v>
      </c>
      <c r="F28" s="412">
        <f>SUM(F23:F27)</f>
        <v>24966.9</v>
      </c>
    </row>
    <row r="29" spans="2:10" x14ac:dyDescent="0.2">
      <c r="B29" s="809"/>
      <c r="C29" s="810"/>
      <c r="D29" s="123"/>
      <c r="E29" s="122"/>
      <c r="F29" s="413"/>
    </row>
    <row r="30" spans="2:10" x14ac:dyDescent="0.2">
      <c r="B30" s="811" t="s">
        <v>208</v>
      </c>
      <c r="C30" s="812"/>
      <c r="D30" s="125"/>
      <c r="E30" s="121"/>
      <c r="F30" s="412"/>
    </row>
    <row r="31" spans="2:10" x14ac:dyDescent="0.2">
      <c r="B31" s="809" t="s">
        <v>173</v>
      </c>
      <c r="C31" s="810"/>
      <c r="D31" s="122">
        <f>'Financial Statements'!F32+'PART II'!G199</f>
        <v>349</v>
      </c>
      <c r="E31" s="122">
        <f>'PART II'!J199+D31</f>
        <v>549</v>
      </c>
      <c r="F31" s="413">
        <f>'PART II'!M199+E31</f>
        <v>766</v>
      </c>
      <c r="H31" s="70"/>
    </row>
    <row r="32" spans="2:10" x14ac:dyDescent="0.2">
      <c r="B32" s="813" t="s">
        <v>174</v>
      </c>
      <c r="C32" s="814"/>
      <c r="D32" s="121">
        <f>'Financial Statements'!F33+'PART II'!G201</f>
        <v>311</v>
      </c>
      <c r="E32" s="121">
        <f>'PART II'!J201+D32</f>
        <v>311</v>
      </c>
      <c r="F32" s="412">
        <f>'PART II'!M201+E32</f>
        <v>311</v>
      </c>
    </row>
    <row r="33" spans="2:6" x14ac:dyDescent="0.2">
      <c r="B33" s="809" t="s">
        <v>313</v>
      </c>
      <c r="C33" s="810"/>
      <c r="D33" s="122">
        <f>SUM(D31:D32)</f>
        <v>660</v>
      </c>
      <c r="E33" s="122">
        <f t="shared" ref="E33:F33" si="5">SUM(E31:E32)</f>
        <v>860</v>
      </c>
      <c r="F33" s="413">
        <f t="shared" si="5"/>
        <v>1077</v>
      </c>
    </row>
    <row r="34" spans="2:6" x14ac:dyDescent="0.2">
      <c r="B34" s="813" t="s">
        <v>209</v>
      </c>
      <c r="C34" s="814"/>
      <c r="D34" s="121">
        <f>'Financial Statements'!F35+'PART II'!G203</f>
        <v>9513</v>
      </c>
      <c r="E34" s="121">
        <f>D34+'PART II'!J203</f>
        <v>16788</v>
      </c>
      <c r="F34" s="412">
        <f>E34+'PART II'!M203</f>
        <v>24063</v>
      </c>
    </row>
    <row r="35" spans="2:6" x14ac:dyDescent="0.2">
      <c r="B35" s="809" t="s">
        <v>210</v>
      </c>
      <c r="C35" s="810"/>
      <c r="D35" s="122">
        <f>'Financial Statements'!F36+'PART II'!G205</f>
        <v>725.9</v>
      </c>
      <c r="E35" s="122">
        <f>D35+'PART II'!J205</f>
        <v>725.9</v>
      </c>
      <c r="F35" s="413">
        <f>E35+'PART II'!M205</f>
        <v>725.9</v>
      </c>
    </row>
    <row r="36" spans="2:6" x14ac:dyDescent="0.2">
      <c r="B36" s="813" t="s">
        <v>211</v>
      </c>
      <c r="C36" s="814"/>
      <c r="D36" s="121">
        <f>SUM(D33:D35)</f>
        <v>10898.9</v>
      </c>
      <c r="E36" s="121">
        <f t="shared" ref="E36:F36" si="6">SUM(E33:E35)</f>
        <v>18373.900000000001</v>
      </c>
      <c r="F36" s="412">
        <f t="shared" si="6"/>
        <v>25865.9</v>
      </c>
    </row>
    <row r="37" spans="2:6" x14ac:dyDescent="0.2">
      <c r="B37" s="809"/>
      <c r="C37" s="810"/>
      <c r="D37" s="123"/>
      <c r="E37" s="122"/>
      <c r="F37" s="413"/>
    </row>
    <row r="38" spans="2:6" x14ac:dyDescent="0.2">
      <c r="B38" s="811" t="s">
        <v>212</v>
      </c>
      <c r="C38" s="812"/>
      <c r="D38" s="125"/>
      <c r="E38" s="121"/>
      <c r="F38" s="412"/>
    </row>
    <row r="39" spans="2:6" x14ac:dyDescent="0.2">
      <c r="B39" s="809" t="s">
        <v>179</v>
      </c>
      <c r="C39" s="810"/>
      <c r="D39" s="123">
        <f>'PART II'!G209+'Financial Statements'!F40</f>
        <v>0.01</v>
      </c>
      <c r="E39" s="123">
        <f>'PART II'!J209+D39</f>
        <v>0.01</v>
      </c>
      <c r="F39" s="414">
        <f>'PART II'!M209+E39</f>
        <v>0.01</v>
      </c>
    </row>
    <row r="40" spans="2:6" x14ac:dyDescent="0.2">
      <c r="B40" s="813" t="s">
        <v>180</v>
      </c>
      <c r="C40" s="814"/>
      <c r="D40" s="124">
        <f>D14-'PART II'!G217+'Financial Statements'!F41</f>
        <v>2604.4860800000001</v>
      </c>
      <c r="E40" s="124">
        <f>E14-'PART II'!J217+D40</f>
        <v>5522.3089600000003</v>
      </c>
      <c r="F40" s="415">
        <f>F14-'PART II'!M217+E40</f>
        <v>8553.3656704000023</v>
      </c>
    </row>
    <row r="41" spans="2:6" x14ac:dyDescent="0.2">
      <c r="B41" s="809" t="s">
        <v>181</v>
      </c>
      <c r="C41" s="810"/>
      <c r="D41" s="123">
        <f>'PART II'!G211+'Financial Statements'!F42</f>
        <v>-0.01</v>
      </c>
      <c r="E41" s="123">
        <f>D41+'PART II'!J211</f>
        <v>-0.01</v>
      </c>
      <c r="F41" s="414">
        <f>E41+'PART II'!M211</f>
        <v>-0.01</v>
      </c>
    </row>
    <row r="42" spans="2:6" x14ac:dyDescent="0.2">
      <c r="B42" s="813" t="s">
        <v>182</v>
      </c>
      <c r="C42" s="814"/>
      <c r="D42" s="124">
        <f>'PART II'!G213+'Financial Statements'!F43</f>
        <v>-943</v>
      </c>
      <c r="E42" s="124">
        <f>'PART II'!J213+D42</f>
        <v>-943</v>
      </c>
      <c r="F42" s="415">
        <f>'PART II'!M213+E42</f>
        <v>-943</v>
      </c>
    </row>
    <row r="43" spans="2:6" x14ac:dyDescent="0.2">
      <c r="B43" s="809" t="s">
        <v>213</v>
      </c>
      <c r="C43" s="810"/>
      <c r="D43" s="123">
        <f>SUM(D39:D42)</f>
        <v>1661.4860800000001</v>
      </c>
      <c r="E43" s="123">
        <f t="shared" ref="E43:F43" si="7">SUM(E39:E42)</f>
        <v>4579.3089600000003</v>
      </c>
      <c r="F43" s="414">
        <f t="shared" si="7"/>
        <v>7610.3656704000023</v>
      </c>
    </row>
    <row r="44" spans="2:6" x14ac:dyDescent="0.2">
      <c r="B44" s="813"/>
      <c r="C44" s="814"/>
      <c r="D44" s="124"/>
      <c r="E44" s="121"/>
      <c r="F44" s="412"/>
    </row>
    <row r="45" spans="2:6" ht="16" thickBot="1" x14ac:dyDescent="0.25">
      <c r="B45" s="818" t="s">
        <v>214</v>
      </c>
      <c r="C45" s="819"/>
      <c r="D45" s="416">
        <f>D36+D43</f>
        <v>12560.38608</v>
      </c>
      <c r="E45" s="416">
        <f t="shared" ref="E45:F45" si="8">E36+E43</f>
        <v>22953.208960000004</v>
      </c>
      <c r="F45" s="417">
        <f t="shared" si="8"/>
        <v>33476.265670400004</v>
      </c>
    </row>
  </sheetData>
  <sheetProtection sheet="1" objects="1" scenarios="1" formatColumns="0" formatRows="0" deleteColumns="0" deleteRows="0"/>
  <mergeCells count="41">
    <mergeCell ref="B17:C17"/>
    <mergeCell ref="B2:F2"/>
    <mergeCell ref="B45:C45"/>
    <mergeCell ref="B28:C28"/>
    <mergeCell ref="B29:C29"/>
    <mergeCell ref="B30:C30"/>
    <mergeCell ref="B31:C31"/>
    <mergeCell ref="B32:C32"/>
    <mergeCell ref="B33:C33"/>
    <mergeCell ref="B40:C40"/>
    <mergeCell ref="B41:C41"/>
    <mergeCell ref="B42:C42"/>
    <mergeCell ref="B43:C43"/>
    <mergeCell ref="B44:C44"/>
    <mergeCell ref="B18:C18"/>
    <mergeCell ref="B19:C19"/>
    <mergeCell ref="B20:C20"/>
    <mergeCell ref="B21:C21"/>
    <mergeCell ref="B22:C22"/>
    <mergeCell ref="B23:C23"/>
    <mergeCell ref="B36:C36"/>
    <mergeCell ref="B24:C24"/>
    <mergeCell ref="B25:C25"/>
    <mergeCell ref="B26:C26"/>
    <mergeCell ref="B27:C27"/>
    <mergeCell ref="B37:C37"/>
    <mergeCell ref="B38:C38"/>
    <mergeCell ref="B39:C39"/>
    <mergeCell ref="B34:C34"/>
    <mergeCell ref="B35:C35"/>
    <mergeCell ref="B4:C4"/>
    <mergeCell ref="B5:C5"/>
    <mergeCell ref="B6:C6"/>
    <mergeCell ref="B7:C7"/>
    <mergeCell ref="B8:C8"/>
    <mergeCell ref="B14:C14"/>
    <mergeCell ref="B9:C9"/>
    <mergeCell ref="B10:C10"/>
    <mergeCell ref="B11:C11"/>
    <mergeCell ref="B12:C12"/>
    <mergeCell ref="B13:C13"/>
  </mergeCells>
  <pageMargins left="0.7" right="0.7" top="0.75" bottom="0.75" header="0.3" footer="0.3"/>
  <pageSetup orientation="portrait" horizontalDpi="4294967293" verticalDpi="4294967293"/>
  <ignoredErrors>
    <ignoredError sqref="D8:F9 D10 E10:F10"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N21"/>
  <sheetViews>
    <sheetView showGridLines="0" topLeftCell="A2" workbookViewId="0">
      <selection activeCell="O4" sqref="O4"/>
    </sheetView>
  </sheetViews>
  <sheetFormatPr baseColWidth="10" defaultColWidth="8.83203125" defaultRowHeight="15" x14ac:dyDescent="0.2"/>
  <cols>
    <col min="1" max="2" width="8.83203125" style="431"/>
    <col min="3" max="3" width="28.1640625" style="431" bestFit="1" customWidth="1"/>
    <col min="4" max="4" width="12.1640625" style="431" bestFit="1" customWidth="1"/>
    <col min="5" max="5" width="2.83203125" style="431" customWidth="1"/>
    <col min="6" max="6" width="12.1640625" style="431" bestFit="1" customWidth="1"/>
    <col min="7" max="7" width="8.83203125" style="431"/>
    <col min="8" max="8" width="28.1640625" style="431" bestFit="1" customWidth="1"/>
    <col min="9" max="9" width="10.6640625" style="431" bestFit="1" customWidth="1"/>
    <col min="10" max="10" width="2.83203125" style="431" customWidth="1"/>
    <col min="11" max="11" width="10.6640625" style="431" bestFit="1" customWidth="1"/>
    <col min="12" max="12" width="2.83203125" style="431" customWidth="1"/>
    <col min="13" max="13" width="10.6640625" style="431" bestFit="1" customWidth="1"/>
    <col min="14" max="14" width="4.33203125" style="431" customWidth="1"/>
    <col min="15" max="16384" width="8.83203125" style="431"/>
  </cols>
  <sheetData>
    <row r="1" spans="1:14" x14ac:dyDescent="0.2">
      <c r="A1" s="158">
        <v>1</v>
      </c>
      <c r="B1" s="792" t="s">
        <v>347</v>
      </c>
      <c r="C1" s="792"/>
      <c r="D1" s="792"/>
      <c r="E1" s="792"/>
      <c r="F1" s="792"/>
    </row>
    <row r="5" spans="1:14" ht="16" thickBot="1" x14ac:dyDescent="0.25"/>
    <row r="6" spans="1:14" x14ac:dyDescent="0.2">
      <c r="C6" s="168"/>
      <c r="D6" s="820" t="s">
        <v>281</v>
      </c>
      <c r="E6" s="820"/>
      <c r="F6" s="821"/>
      <c r="H6" s="168"/>
      <c r="I6" s="820" t="s">
        <v>286</v>
      </c>
      <c r="J6" s="820"/>
      <c r="K6" s="820"/>
      <c r="L6" s="820"/>
      <c r="M6" s="821"/>
      <c r="N6" s="445"/>
    </row>
    <row r="7" spans="1:14" x14ac:dyDescent="0.2">
      <c r="C7" s="169"/>
      <c r="D7" s="170">
        <f>'Financial Statements'!E5</f>
        <v>41634</v>
      </c>
      <c r="E7" s="170"/>
      <c r="F7" s="171">
        <f>'Financial Statements'!F5</f>
        <v>42005</v>
      </c>
      <c r="H7" s="449"/>
      <c r="I7" s="450">
        <f>'Projected Statements'!D4</f>
        <v>42735</v>
      </c>
      <c r="J7" s="451"/>
      <c r="K7" s="450">
        <f>'Projected Statements'!E4</f>
        <v>43100</v>
      </c>
      <c r="L7" s="451"/>
      <c r="M7" s="452">
        <f>'Projected Statements'!F4</f>
        <v>43465</v>
      </c>
      <c r="N7" s="446"/>
    </row>
    <row r="8" spans="1:14" x14ac:dyDescent="0.2">
      <c r="C8" s="172" t="s">
        <v>271</v>
      </c>
      <c r="D8" s="173">
        <f>'Financial Statements'!E23/'Financial Statements'!E34</f>
        <v>7.0750988142292484E-2</v>
      </c>
      <c r="E8" s="173"/>
      <c r="F8" s="174">
        <f>'Financial Statements'!F23/'Financial Statements'!F34</f>
        <v>8.5744234800838565E-2</v>
      </c>
      <c r="H8" s="175" t="s">
        <v>271</v>
      </c>
      <c r="I8" s="453">
        <f>'Projected Statements'!D23/'Projected Statements'!D33</f>
        <v>0.66348484848484846</v>
      </c>
      <c r="J8" s="453"/>
      <c r="K8" s="453">
        <f>'Projected Statements'!E23/'Projected Statements'!E33</f>
        <v>0.63127906976744186</v>
      </c>
      <c r="L8" s="453"/>
      <c r="M8" s="454">
        <f>'Projected Statements'!F23/'Projected Statements'!F33</f>
        <v>0.61643454038997214</v>
      </c>
      <c r="N8" s="447"/>
    </row>
    <row r="9" spans="1:14" x14ac:dyDescent="0.2">
      <c r="C9" s="175" t="s">
        <v>272</v>
      </c>
      <c r="D9" s="176">
        <f>('Financial Statements'!E24-'Financial Statements'!E22)/'Financial Statements'!E35</f>
        <v>0.2039305301645338</v>
      </c>
      <c r="E9" s="176"/>
      <c r="F9" s="177">
        <f>('Financial Statements'!F24-'Financial Statements'!F22)/'Financial Statements'!F35</f>
        <v>0.14454870420017873</v>
      </c>
      <c r="H9" s="172" t="s">
        <v>272</v>
      </c>
      <c r="I9" s="455">
        <f>('Projected Statements'!D23-'Projected Statements'!D21)/'Projected Statements'!D33</f>
        <v>0.6377272727272727</v>
      </c>
      <c r="J9" s="455"/>
      <c r="K9" s="455">
        <f>('Projected Statements'!E23-'Projected Statements'!E21)/'Projected Statements'!E33</f>
        <v>0.61383720930232555</v>
      </c>
      <c r="L9" s="455"/>
      <c r="M9" s="456">
        <f>('Projected Statements'!F23-'Projected Statements'!F21)/'Projected Statements'!F33</f>
        <v>0.60529247910863504</v>
      </c>
      <c r="N9" s="447"/>
    </row>
    <row r="10" spans="1:14" x14ac:dyDescent="0.2">
      <c r="C10" s="172" t="s">
        <v>273</v>
      </c>
      <c r="D10" s="173">
        <f>'Financial Statements'!E37/'Financial Statements'!E29</f>
        <v>1.2628503808889875</v>
      </c>
      <c r="E10" s="173"/>
      <c r="F10" s="174">
        <f>'Financial Statements'!F37/'Financial Statements'!F29</f>
        <v>1.3517580043213515</v>
      </c>
      <c r="H10" s="175" t="s">
        <v>273</v>
      </c>
      <c r="I10" s="453">
        <f>'Projected Statements'!D36/'Projected Statements'!D28</f>
        <v>1.089465108607643</v>
      </c>
      <c r="J10" s="453"/>
      <c r="K10" s="453">
        <f>'Projected Statements'!E36/'Projected Statements'!E28</f>
        <v>1.051445215709389</v>
      </c>
      <c r="L10" s="453"/>
      <c r="M10" s="454">
        <f>'Projected Statements'!F36/'Projected Statements'!F28</f>
        <v>1.0360076741605886</v>
      </c>
      <c r="N10" s="447"/>
    </row>
    <row r="11" spans="1:14" x14ac:dyDescent="0.2">
      <c r="C11" s="175" t="s">
        <v>274</v>
      </c>
      <c r="D11" s="176">
        <f>'Financial Statements'!E37/'Financial Statements'!E44</f>
        <v>-4.8030942334739803</v>
      </c>
      <c r="E11" s="176"/>
      <c r="F11" s="177">
        <f>'Financial Statements'!F37/'Financial Statements'!F44</f>
        <v>-3.8445810055865923</v>
      </c>
      <c r="H11" s="172" t="s">
        <v>274</v>
      </c>
      <c r="I11" s="455">
        <f>'Projected Statements'!D36/'Projected Statements'!D43</f>
        <v>6.5597299497086361</v>
      </c>
      <c r="J11" s="455"/>
      <c r="K11" s="455">
        <f>'Projected Statements'!E36/'Projected Statements'!E43</f>
        <v>4.0123739543444126</v>
      </c>
      <c r="L11" s="455"/>
      <c r="M11" s="456">
        <f>'Projected Statements'!F36/'Projected Statements'!F43</f>
        <v>3.3987722956077726</v>
      </c>
      <c r="N11" s="447"/>
    </row>
    <row r="12" spans="1:14" x14ac:dyDescent="0.2">
      <c r="C12" s="172" t="s">
        <v>275</v>
      </c>
      <c r="D12" s="404">
        <f>'Financial Statements'!E10/'Financial Statements'!E11</f>
        <v>-16.724822695035463</v>
      </c>
      <c r="E12" s="404"/>
      <c r="F12" s="405">
        <f>'Financial Statements'!F10/'Financial Statements'!F11</f>
        <v>-18.721259842519686</v>
      </c>
      <c r="H12" s="175" t="s">
        <v>275</v>
      </c>
      <c r="I12" s="457">
        <f>'Projected Statements'!D9/'Projected Statements'!D10</f>
        <v>10.962923148869836</v>
      </c>
      <c r="J12" s="457"/>
      <c r="K12" s="457">
        <f>'Projected Statements'!E9/'Projected Statements'!E10</f>
        <v>8.338588732394367</v>
      </c>
      <c r="L12" s="457"/>
      <c r="M12" s="458">
        <f>'Projected Statements'!F9/'Projected Statements'!F10</f>
        <v>6.5150231266375567</v>
      </c>
      <c r="N12" s="447"/>
    </row>
    <row r="13" spans="1:14" x14ac:dyDescent="0.2">
      <c r="C13" s="175" t="s">
        <v>276</v>
      </c>
      <c r="D13" s="176">
        <f>'Financial Statements'!E6/'Financial Statements'!E22</f>
        <v>159.9</v>
      </c>
      <c r="E13" s="176"/>
      <c r="F13" s="177">
        <f>'Financial Statements'!F6/'Financial Statements'!F22</f>
        <v>166.11666666666667</v>
      </c>
      <c r="H13" s="172" t="s">
        <v>276</v>
      </c>
      <c r="I13" s="455">
        <f>'Projected Statements'!D5/'Projected Statements'!D21</f>
        <v>196.99482352941178</v>
      </c>
      <c r="J13" s="455"/>
      <c r="K13" s="455">
        <f>'Projected Statements'!E5/'Projected Statements'!E21</f>
        <v>245.58688000000004</v>
      </c>
      <c r="L13" s="455"/>
      <c r="M13" s="456">
        <f>'Projected Statements'!F5/'Projected Statements'!F21</f>
        <v>331.5422880000001</v>
      </c>
      <c r="N13" s="447"/>
    </row>
    <row r="14" spans="1:14" x14ac:dyDescent="0.2">
      <c r="C14" s="172" t="s">
        <v>277</v>
      </c>
      <c r="D14" s="173">
        <f>'Financial Statements'!E6/'Financial Statements'!E25</f>
        <v>2.0119867549668875</v>
      </c>
      <c r="E14" s="173"/>
      <c r="F14" s="174">
        <f>'Financial Statements'!F6/'Financial Statements'!F25</f>
        <v>2.0494174091843727</v>
      </c>
      <c r="H14" s="175" t="s">
        <v>277</v>
      </c>
      <c r="I14" s="453">
        <f>'Projected Statements'!D5/'Projected Statements'!D24</f>
        <v>0.38343393634073736</v>
      </c>
      <c r="J14" s="453"/>
      <c r="K14" s="453">
        <f>'Projected Statements'!E5/'Projected Statements'!E24</f>
        <v>0.23010826410144297</v>
      </c>
      <c r="L14" s="453"/>
      <c r="M14" s="454">
        <f>'Projected Statements'!F5/'Projected Statements'!F24</f>
        <v>0.17086872771001552</v>
      </c>
      <c r="N14" s="447"/>
    </row>
    <row r="15" spans="1:14" x14ac:dyDescent="0.2">
      <c r="C15" s="175" t="s">
        <v>278</v>
      </c>
      <c r="D15" s="176">
        <f>'Financial Statements'!E6/'Financial Statements'!E29</f>
        <v>1.1234745950743288</v>
      </c>
      <c r="E15" s="176"/>
      <c r="F15" s="177">
        <f>'Financial Statements'!F6/'Financial Statements'!F29</f>
        <v>1.1746611667648792</v>
      </c>
      <c r="H15" s="172" t="s">
        <v>278</v>
      </c>
      <c r="I15" s="455">
        <f>'Projected Statements'!D5/'Projected Statements'!D28</f>
        <v>0.33476064334909389</v>
      </c>
      <c r="J15" s="455"/>
      <c r="K15" s="455">
        <f>'Projected Statements'!E5/'Projected Statements'!E28</f>
        <v>0.21080539516678209</v>
      </c>
      <c r="L15" s="455"/>
      <c r="M15" s="456">
        <f>'Projected Statements'!F5/'Projected Statements'!F28</f>
        <v>0.15935127933383805</v>
      </c>
      <c r="N15" s="447"/>
    </row>
    <row r="16" spans="1:14" x14ac:dyDescent="0.2">
      <c r="C16" s="172" t="s">
        <v>279</v>
      </c>
      <c r="D16" s="404">
        <f>'Financial Statements'!E6/'Financial Statements'!E21</f>
        <v>23.478361669242656</v>
      </c>
      <c r="E16" s="404"/>
      <c r="F16" s="405">
        <f>'Financial Statements'!F6/'Financial Statements'!F21</f>
        <v>22.050884955752213</v>
      </c>
      <c r="H16" s="175" t="s">
        <v>279</v>
      </c>
      <c r="I16" s="457">
        <f>'Projected Statements'!D5/'Projected Statements'!D20</f>
        <v>12.980279069767443</v>
      </c>
      <c r="J16" s="457"/>
      <c r="K16" s="457">
        <f>'Projected Statements'!E5/'Projected Statements'!E20</f>
        <v>10.037610899182564</v>
      </c>
      <c r="L16" s="457"/>
      <c r="M16" s="458">
        <f>'Projected Statements'!F5/'Projected Statements'!F20</f>
        <v>8.6114880000000031</v>
      </c>
      <c r="N16" s="447"/>
    </row>
    <row r="17" spans="3:14" x14ac:dyDescent="0.2">
      <c r="C17" s="175" t="s">
        <v>280</v>
      </c>
      <c r="D17" s="176">
        <f>'Financial Statements'!E21/('Financial Statements'!E6/365)</f>
        <v>15.546229551364341</v>
      </c>
      <c r="E17" s="176"/>
      <c r="F17" s="177">
        <f>'Financial Statements'!F21/('Financial Statements'!F6/365)</f>
        <v>16.552623658071635</v>
      </c>
      <c r="H17" s="172" t="s">
        <v>280</v>
      </c>
      <c r="I17" s="173">
        <f>'Projected Statements'!D20/('Projected Statements'!D5/365)</f>
        <v>28.119580329372642</v>
      </c>
      <c r="J17" s="173"/>
      <c r="K17" s="173">
        <f>'Projected Statements'!E20/('Projected Statements'!E5/365)</f>
        <v>36.363234604932195</v>
      </c>
      <c r="L17" s="173"/>
      <c r="M17" s="174">
        <f>'Projected Statements'!F20/('Projected Statements'!F5/365)</f>
        <v>42.38524166787434</v>
      </c>
      <c r="N17" s="447"/>
    </row>
    <row r="18" spans="3:14" x14ac:dyDescent="0.2">
      <c r="C18" s="172" t="s">
        <v>282</v>
      </c>
      <c r="D18" s="178">
        <f>('Financial Statements'!E6-'Financial Statements'!E7)/'Financial Statements'!E6</f>
        <v>0.11184621967677158</v>
      </c>
      <c r="E18" s="178"/>
      <c r="F18" s="179">
        <f>('Financial Statements'!F6-'Financial Statements'!F7)/'Financial Statements'!F6</f>
        <v>0.10247148924785128</v>
      </c>
      <c r="H18" s="175" t="s">
        <v>282</v>
      </c>
      <c r="I18" s="180">
        <f>('Projected Statements'!D5-'Projected Statements'!D6)/'Projected Statements'!D5</f>
        <v>0.91999999999999993</v>
      </c>
      <c r="J18" s="180"/>
      <c r="K18" s="180">
        <f>('Projected Statements'!E5-'Projected Statements'!E6)/'Projected Statements'!E5</f>
        <v>0.95</v>
      </c>
      <c r="L18" s="180"/>
      <c r="M18" s="181">
        <f>('Projected Statements'!E5-'Projected Statements'!E6)/'Projected Statements'!E5</f>
        <v>0.95</v>
      </c>
      <c r="N18" s="448"/>
    </row>
    <row r="19" spans="3:14" x14ac:dyDescent="0.2">
      <c r="C19" s="175" t="s">
        <v>283</v>
      </c>
      <c r="D19" s="180">
        <f>'Financial Statements'!E10/'Financial Statements'!E6</f>
        <v>-0.77620881471972625</v>
      </c>
      <c r="E19" s="180"/>
      <c r="F19" s="181">
        <f>'Financial Statements'!F10/'Financial Statements'!F6</f>
        <v>-0.79515735259690312</v>
      </c>
      <c r="H19" s="172" t="s">
        <v>283</v>
      </c>
      <c r="I19" s="459">
        <f>'Projected Statements'!D9/'Projected Statements'!D5</f>
        <v>0.84</v>
      </c>
      <c r="J19" s="459"/>
      <c r="K19" s="459">
        <f>'Projected Statements'!E9/'Projected Statements'!E5</f>
        <v>0.89999999999999991</v>
      </c>
      <c r="L19" s="459"/>
      <c r="M19" s="460">
        <f>'Projected Statements'!F9/'Projected Statements'!F5</f>
        <v>0.90000000000000013</v>
      </c>
      <c r="N19" s="448"/>
    </row>
    <row r="20" spans="3:14" x14ac:dyDescent="0.2">
      <c r="C20" s="172" t="s">
        <v>284</v>
      </c>
      <c r="D20" s="178">
        <f>'Financial Statements'!E15/'Financial Statements'!E29</f>
        <v>-0.92662894756305014</v>
      </c>
      <c r="E20" s="178"/>
      <c r="F20" s="179">
        <f>'Financial Statements'!F15/'Financial Statements'!F29</f>
        <v>-0.98769986250245512</v>
      </c>
      <c r="H20" s="175" t="s">
        <v>284</v>
      </c>
      <c r="I20" s="461">
        <f>'Projected Statements'!D14/'Projected Statements'!D28</f>
        <v>0.25554894391187438</v>
      </c>
      <c r="J20" s="461"/>
      <c r="K20" s="461">
        <f>'Projected Statements'!E14/'Projected Statements'!E28</f>
        <v>0.16697222187251431</v>
      </c>
      <c r="L20" s="461"/>
      <c r="M20" s="462">
        <f>'Projected Statements'!F14/'Projected Statements'!F28</f>
        <v>0.12140300599593867</v>
      </c>
      <c r="N20" s="448"/>
    </row>
    <row r="21" spans="3:14" ht="16" thickBot="1" x14ac:dyDescent="0.25">
      <c r="C21" s="182" t="s">
        <v>285</v>
      </c>
      <c r="D21" s="183">
        <f>'Financial Statements'!E15/'Financial Statements'!E44</f>
        <v>3.5243178621659634</v>
      </c>
      <c r="E21" s="183"/>
      <c r="F21" s="184">
        <f>'Financial Statements'!F15/'Financial Statements'!F44</f>
        <v>2.8091508379888266</v>
      </c>
      <c r="H21" s="463" t="s">
        <v>285</v>
      </c>
      <c r="I21" s="464">
        <f>'Projected Statements'!D14/'Projected Statements'!D43</f>
        <v>1.5386743896163126</v>
      </c>
      <c r="J21" s="464"/>
      <c r="K21" s="464">
        <f>'Projected Statements'!E14/'Projected Statements'!E43</f>
        <v>0.6371753697964071</v>
      </c>
      <c r="L21" s="464"/>
      <c r="M21" s="465">
        <f>'Projected Statements'!F14/'Projected Statements'!F43</f>
        <v>0.39828003563469883</v>
      </c>
      <c r="N21" s="448"/>
    </row>
  </sheetData>
  <sheetProtection sheet="1" objects="1" scenarios="1" formatColumns="0" formatRows="0"/>
  <mergeCells count="3">
    <mergeCell ref="I6:M6"/>
    <mergeCell ref="D6:F6"/>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S1843"/>
  <sheetViews>
    <sheetView showGridLines="0" topLeftCell="F1" zoomScale="70" zoomScaleNormal="70" zoomScalePageLayoutView="70" workbookViewId="0">
      <pane ySplit="1" topLeftCell="A94" activePane="bottomLeft" state="frozen"/>
      <selection pane="bottomLeft" activeCell="F154" sqref="F154"/>
    </sheetView>
  </sheetViews>
  <sheetFormatPr baseColWidth="10" defaultColWidth="8.83203125" defaultRowHeight="15" x14ac:dyDescent="0.2"/>
  <cols>
    <col min="1" max="1" width="4.5" style="431" customWidth="1"/>
    <col min="2" max="2" width="8.83203125" style="431"/>
    <col min="3" max="3" width="13" style="431" customWidth="1"/>
    <col min="4" max="4" width="10.5" style="431" customWidth="1"/>
    <col min="5" max="5" width="15.1640625" style="431" customWidth="1"/>
    <col min="6" max="6" width="9.6640625" style="431" customWidth="1"/>
    <col min="7" max="7" width="8.83203125" style="431"/>
    <col min="8" max="8" width="10.33203125" style="431" bestFit="1" customWidth="1"/>
    <col min="9" max="16384" width="8.83203125" style="431"/>
  </cols>
  <sheetData>
    <row r="1" spans="1:45" ht="58.5" customHeight="1"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6" thickBot="1" x14ac:dyDescent="0.25">
      <c r="A2" s="12"/>
      <c r="B2" s="587" t="s">
        <v>260</v>
      </c>
      <c r="C2" s="588"/>
      <c r="D2" s="588"/>
      <c r="E2" s="588"/>
      <c r="F2" s="588"/>
      <c r="G2" s="588"/>
      <c r="H2" s="588"/>
      <c r="I2" s="588"/>
      <c r="J2" s="588"/>
      <c r="K2" s="588"/>
      <c r="L2" s="588"/>
      <c r="M2" s="588"/>
      <c r="N2" s="589"/>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6" thickBot="1"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ht="19.5" customHeight="1" thickBot="1" x14ac:dyDescent="0.25">
      <c r="A4" s="278">
        <v>1</v>
      </c>
      <c r="B4" s="590" t="s">
        <v>342</v>
      </c>
      <c r="C4" s="591"/>
      <c r="D4" s="591"/>
      <c r="E4" s="591"/>
      <c r="F4" s="591"/>
      <c r="G4" s="591"/>
      <c r="H4" s="591"/>
      <c r="I4" s="591"/>
      <c r="J4" s="591"/>
      <c r="K4" s="591"/>
      <c r="L4" s="591"/>
      <c r="M4" s="591"/>
      <c r="N4" s="592"/>
      <c r="O4" s="423"/>
      <c r="P4" s="423"/>
      <c r="Q4" s="423"/>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1:45" x14ac:dyDescent="0.2">
      <c r="A5" s="423"/>
      <c r="B5" s="423"/>
      <c r="C5" s="423"/>
      <c r="D5" s="423"/>
      <c r="E5" s="423"/>
      <c r="F5" s="423"/>
      <c r="G5" s="423"/>
      <c r="H5" s="423"/>
      <c r="I5" s="423"/>
      <c r="J5" s="423"/>
      <c r="K5" s="423"/>
      <c r="L5" s="423"/>
      <c r="M5" s="423"/>
      <c r="N5" s="423"/>
      <c r="O5" s="423"/>
      <c r="P5" s="423"/>
      <c r="Q5" s="423"/>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row>
    <row r="6" spans="1:45" x14ac:dyDescent="0.2">
      <c r="A6" s="423"/>
      <c r="B6" s="423"/>
      <c r="C6" s="423"/>
      <c r="D6" s="423"/>
      <c r="E6" s="423"/>
      <c r="F6" s="423"/>
      <c r="G6" s="423"/>
      <c r="H6" s="423"/>
      <c r="I6" s="423"/>
      <c r="J6" s="423"/>
      <c r="K6" s="423"/>
      <c r="L6" s="423"/>
      <c r="M6" s="423"/>
      <c r="N6" s="423"/>
      <c r="O6" s="423"/>
      <c r="P6" s="423"/>
      <c r="Q6" s="423"/>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ht="16" thickBot="1" x14ac:dyDescent="0.25">
      <c r="A7" s="423"/>
      <c r="B7" s="423"/>
      <c r="C7" s="423"/>
      <c r="D7" s="423"/>
      <c r="E7" s="423"/>
      <c r="F7" s="423"/>
      <c r="G7" s="423"/>
      <c r="H7" s="423"/>
      <c r="I7" s="423"/>
      <c r="J7" s="423"/>
      <c r="K7" s="423"/>
      <c r="L7" s="423"/>
      <c r="M7" s="423"/>
      <c r="N7" s="423"/>
      <c r="O7" s="423"/>
      <c r="P7" s="423"/>
      <c r="Q7" s="423"/>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1:45" ht="16" thickBot="1" x14ac:dyDescent="0.25">
      <c r="A8" s="423"/>
      <c r="B8" s="597" t="s">
        <v>158</v>
      </c>
      <c r="C8" s="598"/>
      <c r="D8" s="598"/>
      <c r="E8" s="598"/>
      <c r="F8" s="598"/>
      <c r="G8" s="598"/>
      <c r="H8" s="598"/>
      <c r="I8" s="598"/>
      <c r="J8" s="598"/>
      <c r="K8" s="598"/>
      <c r="L8" s="598"/>
      <c r="M8" s="598"/>
      <c r="N8" s="599"/>
      <c r="O8" s="423"/>
      <c r="P8" s="423"/>
      <c r="Q8" s="423"/>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1:45" ht="16" thickBot="1" x14ac:dyDescent="0.25">
      <c r="A9" s="423"/>
      <c r="B9" s="423"/>
      <c r="C9" s="423"/>
      <c r="D9" s="423"/>
      <c r="E9" s="423"/>
      <c r="F9" s="423"/>
      <c r="G9" s="423"/>
      <c r="H9" s="423"/>
      <c r="I9" s="423"/>
      <c r="J9" s="423"/>
      <c r="K9" s="423"/>
      <c r="L9" s="423"/>
      <c r="M9" s="423"/>
      <c r="N9" s="423"/>
      <c r="O9" s="423"/>
      <c r="P9" s="423"/>
      <c r="Q9" s="423"/>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row>
    <row r="10" spans="1:45" ht="16" thickBot="1" x14ac:dyDescent="0.25">
      <c r="A10" s="423"/>
      <c r="B10" s="423"/>
      <c r="C10" s="423"/>
      <c r="D10" s="423"/>
      <c r="E10" s="423"/>
      <c r="F10" s="423"/>
      <c r="G10" s="423"/>
      <c r="H10" s="423"/>
      <c r="I10" s="423"/>
      <c r="J10" s="423"/>
      <c r="K10" s="423"/>
      <c r="L10" s="602" t="s">
        <v>351</v>
      </c>
      <c r="M10" s="603"/>
      <c r="N10" s="603"/>
      <c r="O10" s="603"/>
      <c r="P10" s="603"/>
      <c r="Q10" s="603"/>
      <c r="R10" s="604"/>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1:45" ht="18" customHeight="1" thickBot="1" x14ac:dyDescent="0.25">
      <c r="A11" s="423"/>
      <c r="B11" s="581" t="s">
        <v>196</v>
      </c>
      <c r="C11" s="582"/>
      <c r="D11" s="424"/>
      <c r="E11" s="600">
        <v>41634</v>
      </c>
      <c r="F11" s="601"/>
      <c r="G11" s="421"/>
      <c r="H11" s="600">
        <v>42005</v>
      </c>
      <c r="I11" s="601"/>
      <c r="J11" s="423"/>
      <c r="K11" s="423"/>
      <c r="L11" s="605"/>
      <c r="M11" s="606"/>
      <c r="N11" s="606"/>
      <c r="O11" s="606"/>
      <c r="P11" s="606"/>
      <c r="Q11" s="606"/>
      <c r="R11" s="607"/>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1:45" ht="16" thickBot="1" x14ac:dyDescent="0.25">
      <c r="A12" s="423"/>
      <c r="B12" s="583"/>
      <c r="C12" s="583"/>
      <c r="D12" s="423"/>
      <c r="E12" s="583"/>
      <c r="F12" s="583"/>
      <c r="G12" s="421"/>
      <c r="H12" s="583"/>
      <c r="I12" s="583"/>
      <c r="J12" s="423"/>
      <c r="K12" s="423"/>
      <c r="L12" s="423"/>
      <c r="M12" s="423"/>
      <c r="N12" s="423"/>
      <c r="O12" s="423"/>
      <c r="P12" s="423"/>
      <c r="Q12" s="423"/>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45" ht="16" thickBot="1" x14ac:dyDescent="0.25">
      <c r="A13" s="423"/>
      <c r="B13" s="576" t="s">
        <v>162</v>
      </c>
      <c r="C13" s="577"/>
      <c r="D13" s="423"/>
      <c r="E13" s="578">
        <v>3038.1</v>
      </c>
      <c r="F13" s="579"/>
      <c r="G13" s="289"/>
      <c r="H13" s="578">
        <v>2990.1</v>
      </c>
      <c r="I13" s="579"/>
      <c r="J13" s="423"/>
      <c r="K13" s="423"/>
      <c r="L13" s="423"/>
      <c r="M13" s="423"/>
      <c r="N13" s="423"/>
      <c r="O13" s="423"/>
      <c r="P13" s="423"/>
      <c r="Q13" s="423"/>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1:45" ht="16" thickBot="1" x14ac:dyDescent="0.25">
      <c r="A14" s="423"/>
      <c r="B14" s="583"/>
      <c r="C14" s="583"/>
      <c r="D14" s="423"/>
      <c r="E14" s="580"/>
      <c r="F14" s="580"/>
      <c r="G14" s="289"/>
      <c r="H14" s="580"/>
      <c r="I14" s="580"/>
      <c r="J14" s="423"/>
      <c r="K14" s="423"/>
      <c r="L14" s="423"/>
      <c r="M14" s="423"/>
      <c r="N14" s="423"/>
      <c r="O14" s="423"/>
      <c r="P14" s="423"/>
      <c r="Q14" s="423"/>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ht="16" thickBot="1" x14ac:dyDescent="0.25">
      <c r="A15" s="423"/>
      <c r="B15" s="576" t="s">
        <v>198</v>
      </c>
      <c r="C15" s="577"/>
      <c r="D15" s="423"/>
      <c r="E15" s="578">
        <v>2698.3</v>
      </c>
      <c r="F15" s="579"/>
      <c r="G15" s="289"/>
      <c r="H15" s="578">
        <v>2683.7</v>
      </c>
      <c r="I15" s="579"/>
      <c r="J15" s="423"/>
      <c r="K15" s="423"/>
      <c r="L15" s="423"/>
      <c r="M15" s="423"/>
      <c r="N15" s="423"/>
      <c r="O15" s="423"/>
      <c r="P15" s="423"/>
      <c r="Q15" s="423"/>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1:45" ht="16" thickBot="1" x14ac:dyDescent="0.25">
      <c r="A16" s="423"/>
      <c r="B16" s="583"/>
      <c r="C16" s="583"/>
      <c r="D16" s="423"/>
      <c r="E16" s="580"/>
      <c r="F16" s="580"/>
      <c r="G16" s="289"/>
      <c r="H16" s="580"/>
      <c r="I16" s="580"/>
      <c r="J16" s="423"/>
      <c r="K16" s="423"/>
      <c r="L16" s="423"/>
      <c r="M16" s="423"/>
      <c r="N16" s="423"/>
      <c r="O16" s="423"/>
      <c r="P16" s="423"/>
      <c r="Q16" s="423"/>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1:45" ht="16" thickBot="1" x14ac:dyDescent="0.25">
      <c r="A17" s="423"/>
      <c r="B17" s="576" t="s">
        <v>159</v>
      </c>
      <c r="C17" s="577"/>
      <c r="D17" s="423"/>
      <c r="E17" s="578">
        <v>2698</v>
      </c>
      <c r="F17" s="579"/>
      <c r="G17" s="289"/>
      <c r="H17" s="578">
        <v>2684</v>
      </c>
      <c r="I17" s="579"/>
      <c r="J17" s="423"/>
      <c r="K17" s="423"/>
      <c r="L17" s="423"/>
      <c r="M17" s="423"/>
      <c r="N17" s="423"/>
      <c r="O17" s="423"/>
      <c r="P17" s="423"/>
      <c r="Q17" s="423"/>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5" ht="16" thickBot="1" x14ac:dyDescent="0.25">
      <c r="A18" s="423"/>
      <c r="B18" s="583"/>
      <c r="C18" s="583"/>
      <c r="D18" s="423"/>
      <c r="E18" s="580"/>
      <c r="F18" s="580"/>
      <c r="G18" s="289"/>
      <c r="H18" s="580"/>
      <c r="I18" s="580"/>
      <c r="J18" s="423"/>
      <c r="K18" s="423"/>
      <c r="L18" s="423"/>
      <c r="M18" s="423"/>
      <c r="N18" s="423"/>
      <c r="O18" s="423"/>
      <c r="P18" s="423"/>
      <c r="Q18" s="423"/>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1:45" ht="16.5" customHeight="1" thickBot="1" x14ac:dyDescent="0.25">
      <c r="A19" s="423"/>
      <c r="B19" s="576" t="s">
        <v>193</v>
      </c>
      <c r="C19" s="577"/>
      <c r="D19" s="423"/>
      <c r="E19" s="578">
        <v>141</v>
      </c>
      <c r="F19" s="579"/>
      <c r="G19" s="289"/>
      <c r="H19" s="578">
        <v>127</v>
      </c>
      <c r="I19" s="579"/>
      <c r="J19" s="423"/>
      <c r="K19" s="621" t="s">
        <v>307</v>
      </c>
      <c r="L19" s="622"/>
      <c r="M19" s="622"/>
      <c r="N19" s="622"/>
      <c r="O19" s="622"/>
      <c r="P19" s="622"/>
      <c r="Q19" s="623"/>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1:45" ht="16" thickBot="1" x14ac:dyDescent="0.25">
      <c r="A20" s="423"/>
      <c r="B20" s="583"/>
      <c r="C20" s="583"/>
      <c r="D20" s="423"/>
      <c r="E20" s="580"/>
      <c r="F20" s="580"/>
      <c r="G20" s="289"/>
      <c r="H20" s="580"/>
      <c r="I20" s="580"/>
      <c r="J20" s="423"/>
      <c r="K20" s="277"/>
      <c r="L20" s="277"/>
      <c r="M20" s="277"/>
      <c r="N20" s="277"/>
      <c r="O20" s="277"/>
      <c r="P20" s="277"/>
      <c r="Q20" s="277"/>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1:45" ht="33.75" customHeight="1" thickBot="1" x14ac:dyDescent="0.25">
      <c r="A21" s="423"/>
      <c r="B21" s="581" t="s">
        <v>195</v>
      </c>
      <c r="C21" s="582"/>
      <c r="D21" s="423"/>
      <c r="E21" s="578">
        <v>0.01</v>
      </c>
      <c r="F21" s="579"/>
      <c r="G21" s="289"/>
      <c r="H21" s="578">
        <v>0.01</v>
      </c>
      <c r="I21" s="579"/>
      <c r="J21" s="423"/>
      <c r="K21" s="624" t="s">
        <v>197</v>
      </c>
      <c r="L21" s="625"/>
      <c r="M21" s="625"/>
      <c r="N21" s="625"/>
      <c r="O21" s="625"/>
      <c r="P21" s="625"/>
      <c r="Q21" s="626"/>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1:45" ht="16" thickBot="1" x14ac:dyDescent="0.25">
      <c r="A22" s="423"/>
      <c r="B22" s="583"/>
      <c r="C22" s="583"/>
      <c r="D22" s="423"/>
      <c r="E22" s="580"/>
      <c r="F22" s="580"/>
      <c r="G22" s="289"/>
      <c r="H22" s="580"/>
      <c r="I22" s="580"/>
      <c r="J22" s="423"/>
      <c r="K22" s="277"/>
      <c r="L22" s="277"/>
      <c r="M22" s="277"/>
      <c r="N22" s="277"/>
      <c r="O22" s="277"/>
      <c r="P22" s="277"/>
      <c r="Q22" s="277"/>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ht="16" thickBot="1" x14ac:dyDescent="0.25">
      <c r="A23" s="423"/>
      <c r="B23" s="576" t="s">
        <v>161</v>
      </c>
      <c r="C23" s="577"/>
      <c r="D23" s="423"/>
      <c r="E23" s="578">
        <v>6.6</v>
      </c>
      <c r="F23" s="579"/>
      <c r="G23" s="289"/>
      <c r="H23" s="578">
        <v>9.6</v>
      </c>
      <c r="I23" s="579"/>
      <c r="J23" s="423"/>
      <c r="K23" s="621" t="s">
        <v>308</v>
      </c>
      <c r="L23" s="622"/>
      <c r="M23" s="622"/>
      <c r="N23" s="622"/>
      <c r="O23" s="622"/>
      <c r="P23" s="622"/>
      <c r="Q23" s="623"/>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x14ac:dyDescent="0.2">
      <c r="A24" s="423"/>
      <c r="B24" s="428"/>
      <c r="C24" s="428"/>
      <c r="D24" s="423"/>
      <c r="E24" s="423"/>
      <c r="F24" s="423"/>
      <c r="G24" s="423"/>
      <c r="H24" s="423"/>
      <c r="I24" s="423"/>
      <c r="J24" s="423"/>
      <c r="K24" s="423"/>
      <c r="L24" s="423"/>
      <c r="M24" s="423"/>
      <c r="N24" s="423"/>
      <c r="O24" s="423"/>
      <c r="P24" s="423"/>
      <c r="Q24" s="423"/>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1:45" ht="16" thickBot="1" x14ac:dyDescent="0.25">
      <c r="A25" s="423"/>
      <c r="B25" s="428"/>
      <c r="C25" s="428"/>
      <c r="D25" s="423"/>
      <c r="E25" s="423"/>
      <c r="F25" s="423"/>
      <c r="G25" s="423"/>
      <c r="H25" s="423"/>
      <c r="I25" s="423"/>
      <c r="J25" s="423"/>
      <c r="K25" s="423"/>
      <c r="L25" s="423"/>
      <c r="M25" s="423"/>
      <c r="N25" s="423"/>
      <c r="O25" s="423"/>
      <c r="P25" s="423"/>
      <c r="Q25" s="423"/>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45" ht="16" thickBot="1" x14ac:dyDescent="0.25">
      <c r="A26" s="423"/>
      <c r="B26" s="597" t="s">
        <v>163</v>
      </c>
      <c r="C26" s="598"/>
      <c r="D26" s="598"/>
      <c r="E26" s="598"/>
      <c r="F26" s="598"/>
      <c r="G26" s="598"/>
      <c r="H26" s="598"/>
      <c r="I26" s="598"/>
      <c r="J26" s="598"/>
      <c r="K26" s="598"/>
      <c r="L26" s="598"/>
      <c r="M26" s="598"/>
      <c r="N26" s="599"/>
      <c r="O26" s="423"/>
      <c r="P26" s="423"/>
      <c r="Q26" s="423"/>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1:45" ht="16" thickBot="1" x14ac:dyDescent="0.25">
      <c r="A27" s="423"/>
      <c r="B27" s="428"/>
      <c r="C27" s="428"/>
      <c r="D27" s="423"/>
      <c r="E27" s="423"/>
      <c r="F27" s="423"/>
      <c r="G27" s="423"/>
      <c r="H27" s="423"/>
      <c r="I27" s="423"/>
      <c r="J27" s="423"/>
      <c r="K27" s="423"/>
      <c r="L27" s="423"/>
      <c r="M27" s="423"/>
      <c r="N27" s="423"/>
      <c r="O27" s="423"/>
      <c r="P27" s="423"/>
      <c r="Q27" s="423"/>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ht="18.75" customHeight="1" thickBot="1" x14ac:dyDescent="0.25">
      <c r="A28" s="421"/>
      <c r="B28" s="593" t="s">
        <v>170</v>
      </c>
      <c r="C28" s="594"/>
      <c r="D28" s="421"/>
      <c r="E28" s="595">
        <f>E11</f>
        <v>41634</v>
      </c>
      <c r="F28" s="596"/>
      <c r="G28" s="421"/>
      <c r="H28" s="595">
        <f>H11</f>
        <v>42005</v>
      </c>
      <c r="I28" s="596"/>
      <c r="J28" s="423"/>
      <c r="K28" s="423"/>
      <c r="L28" s="423"/>
      <c r="M28" s="423"/>
      <c r="N28" s="423"/>
      <c r="O28" s="423"/>
      <c r="P28" s="423"/>
      <c r="Q28" s="423"/>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row>
    <row r="29" spans="1:45" ht="16" thickBot="1" x14ac:dyDescent="0.25">
      <c r="A29" s="421"/>
      <c r="B29" s="421"/>
      <c r="C29" s="421"/>
      <c r="D29" s="421"/>
      <c r="E29" s="421"/>
      <c r="F29" s="421"/>
      <c r="G29" s="421"/>
      <c r="H29" s="421"/>
      <c r="I29" s="421"/>
      <c r="J29" s="423"/>
      <c r="K29" s="423"/>
      <c r="L29" s="423"/>
      <c r="M29" s="423"/>
      <c r="N29" s="423"/>
      <c r="O29" s="423"/>
      <c r="P29" s="423"/>
      <c r="Q29" s="423"/>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ht="16" thickBot="1" x14ac:dyDescent="0.25">
      <c r="A30" s="421"/>
      <c r="B30" s="576" t="s">
        <v>259</v>
      </c>
      <c r="C30" s="577"/>
      <c r="D30" s="421"/>
      <c r="E30" s="578">
        <v>281</v>
      </c>
      <c r="F30" s="579"/>
      <c r="G30" s="289"/>
      <c r="H30" s="578">
        <v>147</v>
      </c>
      <c r="I30" s="579"/>
      <c r="J30" s="423"/>
      <c r="K30" s="423"/>
      <c r="L30" s="423"/>
      <c r="M30" s="423"/>
      <c r="N30" s="423"/>
      <c r="O30" s="423"/>
      <c r="P30" s="423"/>
      <c r="Q30" s="423"/>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row>
    <row r="31" spans="1:45" ht="16" thickBot="1" x14ac:dyDescent="0.25">
      <c r="A31" s="421"/>
      <c r="B31" s="583"/>
      <c r="C31" s="583"/>
      <c r="D31" s="421"/>
      <c r="E31" s="580"/>
      <c r="F31" s="580"/>
      <c r="G31" s="289"/>
      <c r="H31" s="580"/>
      <c r="I31" s="580"/>
      <c r="J31" s="423"/>
      <c r="K31" s="423"/>
      <c r="L31" s="423"/>
      <c r="M31" s="423"/>
      <c r="N31" s="423"/>
      <c r="O31" s="423"/>
      <c r="P31" s="423"/>
      <c r="Q31" s="423"/>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45" ht="16" thickBot="1" x14ac:dyDescent="0.25">
      <c r="A32" s="421"/>
      <c r="B32" s="576" t="s">
        <v>164</v>
      </c>
      <c r="C32" s="577"/>
      <c r="D32" s="421"/>
      <c r="E32" s="578">
        <v>129.4</v>
      </c>
      <c r="F32" s="579"/>
      <c r="G32" s="289"/>
      <c r="H32" s="578">
        <v>135.6</v>
      </c>
      <c r="I32" s="579"/>
      <c r="J32" s="423"/>
      <c r="K32" s="423"/>
      <c r="L32" s="423"/>
      <c r="M32" s="423"/>
      <c r="N32" s="423"/>
      <c r="O32" s="423"/>
      <c r="P32" s="423"/>
      <c r="Q32" s="423"/>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row>
    <row r="33" spans="1:45" ht="16" thickBot="1" x14ac:dyDescent="0.25">
      <c r="A33" s="421"/>
      <c r="B33" s="583"/>
      <c r="C33" s="583"/>
      <c r="D33" s="421"/>
      <c r="E33" s="580"/>
      <c r="F33" s="580"/>
      <c r="G33" s="289"/>
      <c r="H33" s="580"/>
      <c r="I33" s="580"/>
      <c r="J33" s="423"/>
      <c r="K33" s="423"/>
      <c r="L33" s="423"/>
      <c r="M33" s="423"/>
      <c r="N33" s="423"/>
      <c r="O33" s="423"/>
      <c r="P33" s="423"/>
      <c r="Q33" s="423"/>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ht="14.25" customHeight="1" thickBot="1" x14ac:dyDescent="0.25">
      <c r="A34" s="421"/>
      <c r="B34" s="576" t="s">
        <v>165</v>
      </c>
      <c r="C34" s="577"/>
      <c r="D34" s="421"/>
      <c r="E34" s="578">
        <v>19</v>
      </c>
      <c r="F34" s="579"/>
      <c r="G34" s="289"/>
      <c r="H34" s="578">
        <v>18</v>
      </c>
      <c r="I34" s="579"/>
      <c r="J34" s="423"/>
      <c r="K34" s="423"/>
      <c r="L34" s="423"/>
      <c r="M34" s="423"/>
      <c r="N34" s="423"/>
      <c r="O34" s="423"/>
      <c r="P34" s="423"/>
      <c r="Q34" s="423"/>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45" ht="16" thickBot="1" x14ac:dyDescent="0.25">
      <c r="A35" s="421"/>
      <c r="B35" s="583"/>
      <c r="C35" s="583"/>
      <c r="D35" s="421"/>
      <c r="E35" s="580"/>
      <c r="F35" s="580"/>
      <c r="G35" s="289"/>
      <c r="H35" s="580"/>
      <c r="I35" s="580"/>
      <c r="J35" s="423"/>
      <c r="K35" s="423"/>
      <c r="L35" s="423"/>
      <c r="M35" s="423"/>
      <c r="N35" s="423"/>
      <c r="O35" s="423"/>
      <c r="P35" s="423"/>
      <c r="Q35" s="423"/>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row>
    <row r="36" spans="1:45" ht="15.75" customHeight="1" thickBot="1" x14ac:dyDescent="0.25">
      <c r="A36" s="421"/>
      <c r="B36" s="576" t="s">
        <v>166</v>
      </c>
      <c r="C36" s="577"/>
      <c r="D36" s="421"/>
      <c r="E36" s="578">
        <v>35.799999999999997</v>
      </c>
      <c r="F36" s="579"/>
      <c r="G36" s="289"/>
      <c r="H36" s="578">
        <v>40.9</v>
      </c>
      <c r="I36" s="579"/>
      <c r="J36" s="423"/>
      <c r="K36" s="423"/>
      <c r="L36" s="423"/>
      <c r="M36" s="423"/>
      <c r="N36" s="423"/>
      <c r="O36" s="423"/>
      <c r="P36" s="423"/>
      <c r="Q36" s="423"/>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row>
    <row r="37" spans="1:45" ht="32.25" customHeight="1" thickBot="1" x14ac:dyDescent="0.25">
      <c r="A37" s="421"/>
      <c r="B37" s="583"/>
      <c r="C37" s="583"/>
      <c r="D37" s="421"/>
      <c r="E37" s="584"/>
      <c r="F37" s="584"/>
      <c r="G37" s="289"/>
      <c r="H37" s="584"/>
      <c r="I37" s="584"/>
      <c r="J37" s="423"/>
      <c r="K37" s="423"/>
      <c r="L37" s="423"/>
      <c r="M37" s="423"/>
      <c r="N37" s="423"/>
      <c r="O37" s="423"/>
      <c r="P37" s="423"/>
      <c r="Q37" s="423"/>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row>
    <row r="38" spans="1:45" ht="16.5" customHeight="1" thickBot="1" x14ac:dyDescent="0.25">
      <c r="A38" s="421"/>
      <c r="B38" s="593" t="s">
        <v>171</v>
      </c>
      <c r="C38" s="594"/>
      <c r="D38" s="421"/>
      <c r="E38" s="585"/>
      <c r="F38" s="585"/>
      <c r="G38" s="439"/>
      <c r="H38" s="585"/>
      <c r="I38" s="585"/>
      <c r="J38" s="423"/>
      <c r="K38" s="423"/>
      <c r="L38" s="423"/>
      <c r="M38" s="423"/>
      <c r="N38" s="423"/>
      <c r="O38" s="423"/>
      <c r="P38" s="423"/>
      <c r="Q38" s="423"/>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row>
    <row r="39" spans="1:45" ht="16" thickBot="1" x14ac:dyDescent="0.25">
      <c r="A39" s="421"/>
      <c r="B39" s="583"/>
      <c r="C39" s="583"/>
      <c r="D39" s="421"/>
      <c r="E39" s="586"/>
      <c r="F39" s="586"/>
      <c r="G39" s="289"/>
      <c r="H39" s="586"/>
      <c r="I39" s="586"/>
      <c r="J39" s="423"/>
      <c r="K39" s="423"/>
      <c r="L39" s="423"/>
      <c r="M39" s="423"/>
      <c r="N39" s="423"/>
      <c r="O39" s="423"/>
      <c r="P39" s="423"/>
      <c r="Q39" s="423"/>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45" ht="35.25" customHeight="1" thickBot="1" x14ac:dyDescent="0.25">
      <c r="A40" s="421"/>
      <c r="B40" s="581" t="s">
        <v>167</v>
      </c>
      <c r="C40" s="582"/>
      <c r="D40" s="421"/>
      <c r="E40" s="578">
        <v>1510</v>
      </c>
      <c r="F40" s="579"/>
      <c r="G40" s="289"/>
      <c r="H40" s="578">
        <v>1459</v>
      </c>
      <c r="I40" s="579"/>
      <c r="J40" s="423"/>
      <c r="K40" s="423"/>
      <c r="L40" s="423"/>
      <c r="M40" s="423"/>
      <c r="N40" s="423"/>
      <c r="O40" s="423"/>
      <c r="P40" s="423"/>
      <c r="Q40" s="423"/>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row>
    <row r="41" spans="1:45" ht="16" thickBot="1" x14ac:dyDescent="0.25">
      <c r="A41" s="421"/>
      <c r="B41" s="583"/>
      <c r="C41" s="583"/>
      <c r="D41" s="421"/>
      <c r="E41" s="580"/>
      <c r="F41" s="580"/>
      <c r="G41" s="289"/>
      <c r="H41" s="580"/>
      <c r="I41" s="580"/>
      <c r="J41" s="423"/>
      <c r="K41" s="423"/>
      <c r="L41" s="423"/>
      <c r="M41" s="423"/>
      <c r="N41" s="423"/>
      <c r="O41" s="423"/>
      <c r="P41" s="423"/>
      <c r="Q41" s="423"/>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ht="16" thickBot="1" x14ac:dyDescent="0.25">
      <c r="A42" s="421"/>
      <c r="B42" s="576" t="s">
        <v>168</v>
      </c>
      <c r="C42" s="577"/>
      <c r="D42" s="421"/>
      <c r="E42" s="578">
        <v>320</v>
      </c>
      <c r="F42" s="579"/>
      <c r="G42" s="289"/>
      <c r="H42" s="578">
        <v>320</v>
      </c>
      <c r="I42" s="579"/>
      <c r="J42" s="423"/>
      <c r="K42" s="423"/>
      <c r="L42" s="423"/>
      <c r="M42" s="423"/>
      <c r="N42" s="423"/>
      <c r="O42" s="423"/>
      <c r="P42" s="423"/>
      <c r="Q42" s="423"/>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ht="16" thickBot="1" x14ac:dyDescent="0.25">
      <c r="A43" s="421"/>
      <c r="B43" s="583"/>
      <c r="C43" s="583"/>
      <c r="D43" s="421"/>
      <c r="E43" s="580"/>
      <c r="F43" s="580"/>
      <c r="G43" s="289"/>
      <c r="H43" s="580"/>
      <c r="I43" s="580"/>
      <c r="J43" s="423"/>
      <c r="K43" s="423"/>
      <c r="L43" s="423"/>
      <c r="M43" s="423"/>
      <c r="N43" s="423"/>
      <c r="O43" s="423"/>
      <c r="P43" s="423"/>
      <c r="Q43" s="423"/>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ht="16" thickBot="1" x14ac:dyDescent="0.25">
      <c r="A44" s="421"/>
      <c r="B44" s="576" t="s">
        <v>169</v>
      </c>
      <c r="C44" s="577"/>
      <c r="D44" s="421"/>
      <c r="E44" s="578">
        <v>58</v>
      </c>
      <c r="F44" s="579"/>
      <c r="G44" s="289"/>
      <c r="H44" s="578">
        <v>54</v>
      </c>
      <c r="I44" s="579"/>
      <c r="J44" s="423"/>
      <c r="K44" s="423"/>
      <c r="L44" s="423"/>
      <c r="M44" s="423"/>
      <c r="N44" s="423"/>
      <c r="O44" s="423"/>
      <c r="P44" s="423"/>
      <c r="Q44" s="423"/>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row>
    <row r="45" spans="1:45" ht="16" thickBot="1" x14ac:dyDescent="0.25">
      <c r="A45" s="421"/>
      <c r="B45" s="583"/>
      <c r="C45" s="583"/>
      <c r="D45" s="421"/>
      <c r="E45" s="580"/>
      <c r="F45" s="580"/>
      <c r="G45" s="289"/>
      <c r="H45" s="580"/>
      <c r="I45" s="580"/>
      <c r="J45" s="423"/>
      <c r="K45" s="423"/>
      <c r="L45" s="423"/>
      <c r="M45" s="423"/>
      <c r="N45" s="423"/>
      <c r="O45" s="423"/>
      <c r="P45" s="423"/>
      <c r="Q45" s="423"/>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ht="30.75" customHeight="1" thickBot="1" x14ac:dyDescent="0.25">
      <c r="A46" s="421"/>
      <c r="B46" s="581" t="s">
        <v>188</v>
      </c>
      <c r="C46" s="582"/>
      <c r="D46" s="421"/>
      <c r="E46" s="578">
        <v>351</v>
      </c>
      <c r="F46" s="579"/>
      <c r="G46" s="289"/>
      <c r="H46" s="578">
        <v>371</v>
      </c>
      <c r="I46" s="579"/>
      <c r="J46" s="423"/>
      <c r="K46" s="423"/>
      <c r="L46" s="423"/>
      <c r="M46" s="423"/>
      <c r="N46" s="423"/>
      <c r="O46" s="423"/>
      <c r="P46" s="423"/>
      <c r="Q46" s="423"/>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45" ht="33.75" customHeight="1" thickBot="1" x14ac:dyDescent="0.25">
      <c r="A47" s="423"/>
      <c r="B47" s="583"/>
      <c r="C47" s="583"/>
      <c r="D47" s="421"/>
      <c r="E47" s="584"/>
      <c r="F47" s="584"/>
      <c r="G47" s="289"/>
      <c r="H47" s="584"/>
      <c r="I47" s="584"/>
      <c r="J47" s="423"/>
      <c r="K47" s="423"/>
      <c r="L47" s="423"/>
      <c r="M47" s="423"/>
      <c r="N47" s="423"/>
      <c r="O47" s="423"/>
      <c r="P47" s="423"/>
      <c r="Q47" s="423"/>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row>
    <row r="48" spans="1:45" ht="17.25" customHeight="1" thickBot="1" x14ac:dyDescent="0.25">
      <c r="A48" s="423"/>
      <c r="B48" s="576" t="s">
        <v>172</v>
      </c>
      <c r="C48" s="577"/>
      <c r="D48" s="421"/>
      <c r="E48" s="620"/>
      <c r="F48" s="620"/>
      <c r="G48" s="289"/>
      <c r="H48" s="620"/>
      <c r="I48" s="620"/>
      <c r="J48" s="423"/>
      <c r="K48" s="423"/>
      <c r="L48" s="423"/>
      <c r="M48" s="423"/>
      <c r="N48" s="423"/>
      <c r="O48" s="423"/>
      <c r="P48" s="423"/>
      <c r="Q48" s="423"/>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ht="16" thickBot="1" x14ac:dyDescent="0.25">
      <c r="A49" s="423"/>
      <c r="B49" s="583"/>
      <c r="C49" s="583"/>
      <c r="D49" s="421"/>
      <c r="E49" s="586"/>
      <c r="F49" s="586"/>
      <c r="G49" s="289"/>
      <c r="H49" s="586"/>
      <c r="I49" s="586"/>
      <c r="J49" s="423"/>
      <c r="K49" s="423"/>
      <c r="L49" s="423"/>
      <c r="M49" s="423"/>
      <c r="N49" s="423"/>
      <c r="O49" s="423"/>
      <c r="P49" s="423"/>
      <c r="Q49" s="423"/>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ht="16" thickBot="1" x14ac:dyDescent="0.25">
      <c r="A50" s="423"/>
      <c r="B50" s="576" t="s">
        <v>173</v>
      </c>
      <c r="C50" s="577"/>
      <c r="D50" s="421"/>
      <c r="E50" s="578">
        <v>170</v>
      </c>
      <c r="F50" s="579"/>
      <c r="G50" s="289"/>
      <c r="H50" s="578">
        <v>166</v>
      </c>
      <c r="I50" s="579"/>
      <c r="J50" s="423"/>
      <c r="K50" s="423"/>
      <c r="L50" s="423"/>
      <c r="M50" s="423"/>
      <c r="N50" s="423"/>
      <c r="O50" s="423"/>
      <c r="P50" s="423"/>
      <c r="Q50" s="423"/>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row>
    <row r="51" spans="1:45" ht="16" thickBot="1" x14ac:dyDescent="0.25">
      <c r="A51" s="423"/>
      <c r="B51" s="583"/>
      <c r="C51" s="583"/>
      <c r="D51" s="421"/>
      <c r="E51" s="580"/>
      <c r="F51" s="580"/>
      <c r="G51" s="289"/>
      <c r="H51" s="580"/>
      <c r="I51" s="580"/>
      <c r="J51" s="423"/>
      <c r="K51" s="423"/>
      <c r="L51" s="423"/>
      <c r="M51" s="423"/>
      <c r="N51" s="423"/>
      <c r="O51" s="423"/>
      <c r="P51" s="423"/>
      <c r="Q51" s="423"/>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ht="33" customHeight="1" thickBot="1" x14ac:dyDescent="0.25">
      <c r="A52" s="423"/>
      <c r="B52" s="581" t="s">
        <v>174</v>
      </c>
      <c r="C52" s="582"/>
      <c r="D52" s="421"/>
      <c r="E52" s="578">
        <v>336</v>
      </c>
      <c r="F52" s="579"/>
      <c r="G52" s="289"/>
      <c r="H52" s="578">
        <v>311</v>
      </c>
      <c r="I52" s="579"/>
      <c r="J52" s="423"/>
      <c r="K52" s="423"/>
      <c r="L52" s="423"/>
      <c r="M52" s="423"/>
      <c r="N52" s="423"/>
      <c r="O52" s="423"/>
      <c r="P52" s="423"/>
      <c r="Q52" s="423"/>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ht="35.25" customHeight="1" thickBot="1" x14ac:dyDescent="0.25">
      <c r="A53" s="423"/>
      <c r="B53" s="608"/>
      <c r="C53" s="608"/>
      <c r="D53" s="421"/>
      <c r="E53" s="584"/>
      <c r="F53" s="584"/>
      <c r="G53" s="289"/>
      <c r="H53" s="584"/>
      <c r="I53" s="584"/>
      <c r="J53" s="423"/>
      <c r="K53" s="423"/>
      <c r="L53" s="423"/>
      <c r="M53" s="423"/>
      <c r="N53" s="423"/>
      <c r="O53" s="423"/>
      <c r="P53" s="423"/>
      <c r="Q53" s="423"/>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ht="16" thickBot="1" x14ac:dyDescent="0.25">
      <c r="A54" s="423"/>
      <c r="B54" s="576" t="s">
        <v>175</v>
      </c>
      <c r="C54" s="577"/>
      <c r="D54" s="421"/>
      <c r="E54" s="620"/>
      <c r="F54" s="620"/>
      <c r="G54" s="289"/>
      <c r="H54" s="620"/>
      <c r="I54" s="620"/>
      <c r="J54" s="423"/>
      <c r="K54" s="423"/>
      <c r="L54" s="423"/>
      <c r="M54" s="423"/>
      <c r="N54" s="423"/>
      <c r="O54" s="423"/>
      <c r="P54" s="423"/>
      <c r="Q54" s="423"/>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row>
    <row r="55" spans="1:45" ht="16" thickBot="1" x14ac:dyDescent="0.25">
      <c r="A55" s="423"/>
      <c r="B55" s="583"/>
      <c r="C55" s="583"/>
      <c r="D55" s="421"/>
      <c r="E55" s="586"/>
      <c r="F55" s="586"/>
      <c r="G55" s="289"/>
      <c r="H55" s="586"/>
      <c r="I55" s="586"/>
      <c r="J55" s="423"/>
      <c r="K55" s="423"/>
      <c r="L55" s="423"/>
      <c r="M55" s="423"/>
      <c r="N55" s="423"/>
      <c r="O55" s="423"/>
      <c r="P55" s="423"/>
      <c r="Q55" s="423"/>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row>
    <row r="56" spans="1:45" ht="16" thickBot="1" x14ac:dyDescent="0.25">
      <c r="A56" s="423"/>
      <c r="B56" s="576" t="s">
        <v>176</v>
      </c>
      <c r="C56" s="577"/>
      <c r="D56" s="421"/>
      <c r="E56" s="578">
        <v>2188</v>
      </c>
      <c r="F56" s="579"/>
      <c r="G56" s="289"/>
      <c r="H56" s="578">
        <v>2238</v>
      </c>
      <c r="I56" s="579"/>
      <c r="J56" s="423"/>
      <c r="K56" s="423"/>
      <c r="L56" s="423"/>
      <c r="M56" s="423"/>
      <c r="N56" s="423"/>
      <c r="O56" s="423"/>
      <c r="P56" s="423"/>
      <c r="Q56" s="423"/>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ht="16" thickBot="1" x14ac:dyDescent="0.25">
      <c r="A57" s="423"/>
      <c r="B57" s="583"/>
      <c r="C57" s="583"/>
      <c r="D57" s="421"/>
      <c r="E57" s="580"/>
      <c r="F57" s="580"/>
      <c r="G57" s="289"/>
      <c r="H57" s="580"/>
      <c r="I57" s="580"/>
      <c r="J57" s="423"/>
      <c r="K57" s="423"/>
      <c r="L57" s="423"/>
      <c r="M57" s="423"/>
      <c r="N57" s="423"/>
      <c r="O57" s="423"/>
      <c r="P57" s="423"/>
      <c r="Q57" s="423"/>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45" ht="36" customHeight="1" thickBot="1" x14ac:dyDescent="0.25">
      <c r="A58" s="423"/>
      <c r="B58" s="581" t="s">
        <v>177</v>
      </c>
      <c r="C58" s="582"/>
      <c r="D58" s="421"/>
      <c r="E58" s="578">
        <v>721</v>
      </c>
      <c r="F58" s="579"/>
      <c r="G58" s="289"/>
      <c r="H58" s="578">
        <v>725.9</v>
      </c>
      <c r="I58" s="579"/>
      <c r="J58" s="423"/>
      <c r="K58" s="423"/>
      <c r="L58" s="423"/>
      <c r="M58" s="423"/>
      <c r="N58" s="423"/>
      <c r="O58" s="423"/>
      <c r="P58" s="423"/>
      <c r="Q58" s="423"/>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row>
    <row r="59" spans="1:45" ht="33.75" customHeight="1" thickBot="1" x14ac:dyDescent="0.25">
      <c r="A59" s="423"/>
      <c r="B59" s="608"/>
      <c r="C59" s="608"/>
      <c r="D59" s="421"/>
      <c r="E59" s="584"/>
      <c r="F59" s="584"/>
      <c r="G59" s="289"/>
      <c r="H59" s="584"/>
      <c r="I59" s="584"/>
      <c r="J59" s="423"/>
      <c r="K59" s="423"/>
      <c r="L59" s="423"/>
      <c r="M59" s="423"/>
      <c r="N59" s="423"/>
      <c r="O59" s="423"/>
      <c r="P59" s="423"/>
      <c r="Q59" s="423"/>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row>
    <row r="60" spans="1:45" ht="16" thickBot="1" x14ac:dyDescent="0.25">
      <c r="A60" s="423"/>
      <c r="B60" s="593" t="s">
        <v>178</v>
      </c>
      <c r="C60" s="594"/>
      <c r="D60" s="421"/>
      <c r="E60" s="620"/>
      <c r="F60" s="620"/>
      <c r="G60" s="289"/>
      <c r="H60" s="620"/>
      <c r="I60" s="620"/>
      <c r="J60" s="423"/>
      <c r="K60" s="423"/>
      <c r="L60" s="423"/>
      <c r="M60" s="423"/>
      <c r="N60" s="423"/>
      <c r="O60" s="423"/>
      <c r="P60" s="423"/>
      <c r="Q60" s="423"/>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ht="16" thickBot="1" x14ac:dyDescent="0.25">
      <c r="A61" s="423"/>
      <c r="B61" s="619"/>
      <c r="C61" s="619"/>
      <c r="D61" s="421"/>
      <c r="E61" s="586"/>
      <c r="F61" s="586"/>
      <c r="G61" s="289"/>
      <c r="H61" s="620"/>
      <c r="I61" s="620"/>
      <c r="J61" s="423"/>
      <c r="K61" s="423"/>
      <c r="L61" s="423"/>
      <c r="M61" s="423"/>
      <c r="N61" s="423"/>
      <c r="O61" s="423"/>
      <c r="P61" s="423"/>
      <c r="Q61" s="423"/>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ht="15.75" customHeight="1" thickBot="1" x14ac:dyDescent="0.25">
      <c r="A62" s="423"/>
      <c r="B62" s="576" t="s">
        <v>179</v>
      </c>
      <c r="C62" s="577"/>
      <c r="D62" s="421"/>
      <c r="E62" s="578">
        <v>0.01</v>
      </c>
      <c r="F62" s="579"/>
      <c r="G62" s="289"/>
      <c r="H62" s="578">
        <v>0.01</v>
      </c>
      <c r="I62" s="579"/>
      <c r="J62" s="423"/>
      <c r="K62" s="423"/>
      <c r="L62" s="423"/>
      <c r="M62" s="423"/>
      <c r="N62" s="423"/>
      <c r="O62" s="423"/>
      <c r="P62" s="423"/>
      <c r="Q62" s="423"/>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45" ht="16" thickBot="1" x14ac:dyDescent="0.25">
      <c r="A63" s="423"/>
      <c r="B63" s="583"/>
      <c r="C63" s="583"/>
      <c r="D63" s="421"/>
      <c r="E63" s="580"/>
      <c r="F63" s="580"/>
      <c r="G63" s="289"/>
      <c r="H63" s="620"/>
      <c r="I63" s="620"/>
      <c r="J63" s="423"/>
      <c r="K63" s="423"/>
      <c r="L63" s="423"/>
      <c r="M63" s="423"/>
      <c r="N63" s="423"/>
      <c r="O63" s="423"/>
      <c r="P63" s="423"/>
      <c r="Q63" s="423"/>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row>
    <row r="64" spans="1:45" ht="16" thickBot="1" x14ac:dyDescent="0.25">
      <c r="A64" s="423"/>
      <c r="B64" s="576" t="s">
        <v>180</v>
      </c>
      <c r="C64" s="577"/>
      <c r="D64" s="421"/>
      <c r="E64" s="578">
        <v>72</v>
      </c>
      <c r="F64" s="579"/>
      <c r="G64" s="289"/>
      <c r="H64" s="578">
        <v>48</v>
      </c>
      <c r="I64" s="579"/>
      <c r="J64" s="423"/>
      <c r="K64" s="423"/>
      <c r="L64" s="423"/>
      <c r="M64" s="423"/>
      <c r="N64" s="423"/>
      <c r="O64" s="423"/>
      <c r="P64" s="423"/>
      <c r="Q64" s="423"/>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row>
    <row r="65" spans="1:45" ht="16" thickBot="1" x14ac:dyDescent="0.25">
      <c r="A65" s="423"/>
      <c r="B65" s="583"/>
      <c r="C65" s="583"/>
      <c r="D65" s="421"/>
      <c r="E65" s="580"/>
      <c r="F65" s="580"/>
      <c r="G65" s="289"/>
      <c r="H65" s="620"/>
      <c r="I65" s="620"/>
      <c r="J65" s="423"/>
      <c r="K65" s="423"/>
      <c r="L65" s="423"/>
      <c r="M65" s="423"/>
      <c r="N65" s="423"/>
      <c r="O65" s="423"/>
      <c r="P65" s="423"/>
      <c r="Q65" s="423"/>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ht="15.75" customHeight="1" thickBot="1" x14ac:dyDescent="0.25">
      <c r="A66" s="423"/>
      <c r="B66" s="576" t="s">
        <v>181</v>
      </c>
      <c r="C66" s="577"/>
      <c r="D66" s="421"/>
      <c r="E66" s="578">
        <v>-0.01</v>
      </c>
      <c r="F66" s="579"/>
      <c r="G66" s="289"/>
      <c r="H66" s="578">
        <v>-0.01</v>
      </c>
      <c r="I66" s="579"/>
      <c r="J66" s="423"/>
      <c r="K66" s="423"/>
      <c r="L66" s="674" t="s">
        <v>341</v>
      </c>
      <c r="M66" s="675"/>
      <c r="N66" s="675"/>
      <c r="O66" s="675"/>
      <c r="P66" s="675"/>
      <c r="Q66" s="676"/>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ht="16" thickBot="1" x14ac:dyDescent="0.25">
      <c r="A67" s="423"/>
      <c r="B67" s="583"/>
      <c r="C67" s="583"/>
      <c r="D67" s="421"/>
      <c r="E67" s="580"/>
      <c r="F67" s="580"/>
      <c r="G67" s="289"/>
      <c r="H67" s="620"/>
      <c r="I67" s="620"/>
      <c r="J67" s="423"/>
      <c r="K67" s="423"/>
      <c r="L67" s="423"/>
      <c r="M67" s="423"/>
      <c r="N67" s="423"/>
      <c r="O67" s="423"/>
      <c r="P67" s="423"/>
      <c r="Q67" s="423"/>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45" ht="30" customHeight="1" thickBot="1" x14ac:dyDescent="0.25">
      <c r="A68" s="423"/>
      <c r="B68" s="581" t="s">
        <v>182</v>
      </c>
      <c r="C68" s="582"/>
      <c r="D68" s="421"/>
      <c r="E68" s="578">
        <v>-783</v>
      </c>
      <c r="F68" s="579"/>
      <c r="G68" s="289"/>
      <c r="H68" s="578">
        <v>-943</v>
      </c>
      <c r="I68" s="579"/>
      <c r="J68" s="423"/>
      <c r="K68" s="423"/>
      <c r="L68" s="423"/>
      <c r="M68" s="423"/>
      <c r="N68" s="423"/>
      <c r="O68" s="423"/>
      <c r="P68" s="423"/>
      <c r="Q68" s="423"/>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row>
    <row r="69" spans="1:45" x14ac:dyDescent="0.2">
      <c r="A69" s="423"/>
      <c r="B69" s="423"/>
      <c r="C69" s="423"/>
      <c r="D69" s="423"/>
      <c r="E69" s="423"/>
      <c r="F69" s="423"/>
      <c r="G69" s="423"/>
      <c r="H69" s="423"/>
      <c r="I69" s="423"/>
      <c r="J69" s="423"/>
      <c r="K69" s="423"/>
      <c r="L69" s="423"/>
      <c r="M69" s="423"/>
      <c r="N69" s="423"/>
      <c r="O69" s="423"/>
      <c r="P69" s="423"/>
      <c r="Q69" s="423"/>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row>
    <row r="70" spans="1:45" ht="30.75" customHeight="1" thickBot="1" x14ac:dyDescent="0.25">
      <c r="A70" s="283"/>
      <c r="B70" s="283"/>
      <c r="C70" s="283"/>
      <c r="D70" s="283"/>
      <c r="E70" s="283"/>
      <c r="F70" s="283"/>
      <c r="G70" s="283"/>
      <c r="H70" s="283"/>
      <c r="I70" s="283"/>
      <c r="J70" s="283"/>
      <c r="K70" s="283"/>
      <c r="L70" s="283"/>
      <c r="M70" s="283"/>
      <c r="N70" s="283"/>
      <c r="O70" s="283"/>
      <c r="P70" s="283"/>
      <c r="Q70" s="283"/>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row>
    <row r="71" spans="1:45" ht="26" thickBot="1" x14ac:dyDescent="0.25">
      <c r="A71" s="12"/>
      <c r="B71" s="587" t="s">
        <v>216</v>
      </c>
      <c r="C71" s="588"/>
      <c r="D71" s="588"/>
      <c r="E71" s="588"/>
      <c r="F71" s="588"/>
      <c r="G71" s="588"/>
      <c r="H71" s="588"/>
      <c r="I71" s="588"/>
      <c r="J71" s="588"/>
      <c r="K71" s="588"/>
      <c r="L71" s="588"/>
      <c r="M71" s="588"/>
      <c r="N71" s="589"/>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ht="16" thickBo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row>
    <row r="73" spans="1:45" ht="36" customHeight="1" thickBot="1" x14ac:dyDescent="0.25">
      <c r="A73" s="278">
        <v>1</v>
      </c>
      <c r="B73" s="590" t="s">
        <v>289</v>
      </c>
      <c r="C73" s="591"/>
      <c r="D73" s="591"/>
      <c r="E73" s="591"/>
      <c r="F73" s="591"/>
      <c r="G73" s="591"/>
      <c r="H73" s="591"/>
      <c r="I73" s="591"/>
      <c r="J73" s="591"/>
      <c r="K73" s="591"/>
      <c r="L73" s="591"/>
      <c r="M73" s="591"/>
      <c r="N73" s="59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row>
    <row r="74" spans="1:45" ht="16" thickBot="1" x14ac:dyDescent="0.25">
      <c r="A74" s="283"/>
      <c r="B74" s="283"/>
      <c r="C74" s="283"/>
      <c r="D74" s="283"/>
      <c r="E74" s="283"/>
      <c r="F74" s="283"/>
      <c r="G74" s="283"/>
      <c r="H74" s="283"/>
      <c r="I74" s="283"/>
      <c r="J74" s="283"/>
      <c r="K74" s="283"/>
      <c r="L74" s="283"/>
      <c r="M74" s="283"/>
      <c r="N74" s="283"/>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row>
    <row r="75" spans="1:45" ht="16" thickBot="1" x14ac:dyDescent="0.25">
      <c r="A75" s="283"/>
      <c r="B75" s="630" t="s">
        <v>363</v>
      </c>
      <c r="C75" s="631"/>
      <c r="D75" s="631"/>
      <c r="E75" s="631"/>
      <c r="F75" s="632"/>
      <c r="G75" s="423"/>
      <c r="H75" s="423"/>
      <c r="I75" s="423"/>
      <c r="J75" s="423"/>
      <c r="K75" s="423"/>
      <c r="L75" s="423"/>
      <c r="M75" s="423"/>
      <c r="N75" s="423"/>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row>
    <row r="76" spans="1:45" ht="16" thickBot="1" x14ac:dyDescent="0.25">
      <c r="A76" s="283"/>
      <c r="B76" s="423"/>
      <c r="C76" s="423"/>
      <c r="D76" s="423"/>
      <c r="E76" s="423"/>
      <c r="F76" s="423"/>
      <c r="G76" s="423"/>
      <c r="H76" s="423"/>
      <c r="I76" s="423"/>
      <c r="J76" s="423"/>
      <c r="K76" s="423"/>
      <c r="L76" s="423"/>
      <c r="M76" s="423"/>
      <c r="N76" s="423"/>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ht="41.25" customHeight="1" thickBot="1" x14ac:dyDescent="0.25">
      <c r="A77" s="283"/>
      <c r="B77" s="576" t="s">
        <v>183</v>
      </c>
      <c r="C77" s="577"/>
      <c r="D77" s="423"/>
      <c r="E77" s="636">
        <f>'Financial Statements'!F44</f>
        <v>-895</v>
      </c>
      <c r="F77" s="637"/>
      <c r="G77" s="423"/>
      <c r="H77" s="614" t="s">
        <v>293</v>
      </c>
      <c r="I77" s="615"/>
      <c r="J77" s="615"/>
      <c r="K77" s="615"/>
      <c r="L77" s="615"/>
      <c r="M77" s="615"/>
      <c r="N77" s="616"/>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row>
    <row r="78" spans="1:45" ht="16" thickBot="1" x14ac:dyDescent="0.25">
      <c r="A78" s="283"/>
      <c r="B78" s="583"/>
      <c r="C78" s="583"/>
      <c r="D78" s="423"/>
      <c r="E78" s="609"/>
      <c r="F78" s="609"/>
      <c r="G78" s="423"/>
      <c r="H78" s="419"/>
      <c r="I78" s="419"/>
      <c r="J78" s="419"/>
      <c r="K78" s="419"/>
      <c r="L78" s="419"/>
      <c r="M78" s="419"/>
      <c r="N78" s="419"/>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row>
    <row r="79" spans="1:45" ht="53.25" customHeight="1" thickBot="1" x14ac:dyDescent="0.25">
      <c r="A79" s="283"/>
      <c r="B79" s="576" t="s">
        <v>184</v>
      </c>
      <c r="C79" s="577"/>
      <c r="D79" s="423"/>
      <c r="E79" s="612">
        <f>'Financial Statements'!F15</f>
        <v>-2514.1899999999996</v>
      </c>
      <c r="F79" s="613"/>
      <c r="G79" s="423"/>
      <c r="H79" s="614" t="s">
        <v>293</v>
      </c>
      <c r="I79" s="615"/>
      <c r="J79" s="615"/>
      <c r="K79" s="615"/>
      <c r="L79" s="615"/>
      <c r="M79" s="615"/>
      <c r="N79" s="616"/>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row>
    <row r="80" spans="1:45" ht="16" thickBot="1" x14ac:dyDescent="0.25">
      <c r="A80" s="283"/>
      <c r="B80" s="583"/>
      <c r="C80" s="583"/>
      <c r="D80" s="423"/>
      <c r="E80" s="609"/>
      <c r="F80" s="609"/>
      <c r="G80" s="423"/>
      <c r="H80" s="419"/>
      <c r="I80" s="419"/>
      <c r="J80" s="419"/>
      <c r="K80" s="419"/>
      <c r="L80" s="419"/>
      <c r="M80" s="419"/>
      <c r="N80" s="419"/>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row>
    <row r="81" spans="1:45" ht="45" customHeight="1" thickBot="1" x14ac:dyDescent="0.25">
      <c r="A81" s="283"/>
      <c r="B81" s="576" t="s">
        <v>187</v>
      </c>
      <c r="C81" s="577"/>
      <c r="D81" s="423"/>
      <c r="E81" s="617">
        <f>'Financial Statements'!F15/E83</f>
        <v>-1.8980017559945446E-5</v>
      </c>
      <c r="F81" s="618"/>
      <c r="G81" s="423"/>
      <c r="H81" s="563" t="s">
        <v>294</v>
      </c>
      <c r="I81" s="564"/>
      <c r="J81" s="564"/>
      <c r="K81" s="564"/>
      <c r="L81" s="564"/>
      <c r="M81" s="564"/>
      <c r="N81" s="565"/>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ht="16" thickBot="1" x14ac:dyDescent="0.25">
      <c r="A82" s="283"/>
      <c r="B82" s="583"/>
      <c r="C82" s="583"/>
      <c r="D82" s="423"/>
      <c r="E82" s="609"/>
      <c r="F82" s="609"/>
      <c r="G82" s="423"/>
      <c r="H82" s="419"/>
      <c r="I82" s="419"/>
      <c r="J82" s="419"/>
      <c r="K82" s="419"/>
      <c r="L82" s="419"/>
      <c r="M82" s="419"/>
      <c r="N82" s="419"/>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ht="33.75" customHeight="1" thickBot="1" x14ac:dyDescent="0.25">
      <c r="A83" s="283"/>
      <c r="B83" s="581" t="s">
        <v>185</v>
      </c>
      <c r="C83" s="582"/>
      <c r="D83" s="423"/>
      <c r="E83" s="610">
        <v>132465104</v>
      </c>
      <c r="F83" s="611"/>
      <c r="G83" s="423"/>
      <c r="H83" s="563" t="s">
        <v>291</v>
      </c>
      <c r="I83" s="564"/>
      <c r="J83" s="564"/>
      <c r="K83" s="564"/>
      <c r="L83" s="564"/>
      <c r="M83" s="564"/>
      <c r="N83" s="565"/>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row>
    <row r="84" spans="1:45" ht="16" thickBot="1" x14ac:dyDescent="0.25">
      <c r="A84" s="283"/>
      <c r="B84" s="583"/>
      <c r="C84" s="583"/>
      <c r="D84" s="423"/>
      <c r="E84" s="609"/>
      <c r="F84" s="609"/>
      <c r="G84" s="423"/>
      <c r="H84" s="419"/>
      <c r="I84" s="419"/>
      <c r="J84" s="419"/>
      <c r="K84" s="419"/>
      <c r="L84" s="419"/>
      <c r="M84" s="419"/>
      <c r="N84" s="419"/>
      <c r="O84" s="12"/>
      <c r="P84" s="12"/>
      <c r="Q84" s="440"/>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row>
    <row r="85" spans="1:45" ht="31.5" customHeight="1" thickBot="1" x14ac:dyDescent="0.25">
      <c r="A85" s="283"/>
      <c r="B85" s="576" t="s">
        <v>186</v>
      </c>
      <c r="C85" s="577"/>
      <c r="D85" s="423"/>
      <c r="E85" s="633">
        <v>20.84</v>
      </c>
      <c r="F85" s="634"/>
      <c r="G85" s="423"/>
      <c r="H85" s="563" t="s">
        <v>292</v>
      </c>
      <c r="I85" s="564"/>
      <c r="J85" s="564"/>
      <c r="K85" s="564"/>
      <c r="L85" s="564"/>
      <c r="M85" s="564"/>
      <c r="N85" s="565"/>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row>
    <row r="86" spans="1:45" ht="16" thickBot="1" x14ac:dyDescent="0.25">
      <c r="A86" s="283"/>
      <c r="B86" s="635"/>
      <c r="C86" s="635"/>
      <c r="D86" s="423"/>
      <c r="E86" s="627"/>
      <c r="F86" s="627"/>
      <c r="G86" s="423"/>
      <c r="H86" s="419"/>
      <c r="I86" s="419"/>
      <c r="J86" s="419"/>
      <c r="K86" s="419"/>
      <c r="L86" s="419"/>
      <c r="M86" s="419"/>
      <c r="N86" s="419"/>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row>
    <row r="87" spans="1:45" ht="32.25" customHeight="1" thickBot="1" x14ac:dyDescent="0.25">
      <c r="A87" s="283"/>
      <c r="B87" s="581" t="s">
        <v>215</v>
      </c>
      <c r="C87" s="582"/>
      <c r="D87" s="423"/>
      <c r="E87" s="628">
        <f>H42+H44</f>
        <v>374</v>
      </c>
      <c r="F87" s="629"/>
      <c r="G87" s="423"/>
      <c r="H87" s="563" t="s">
        <v>293</v>
      </c>
      <c r="I87" s="564"/>
      <c r="J87" s="564"/>
      <c r="K87" s="564"/>
      <c r="L87" s="564"/>
      <c r="M87" s="564"/>
      <c r="N87" s="565"/>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spans="1:45" ht="20.25" customHeight="1" x14ac:dyDescent="0.2">
      <c r="A88" s="283"/>
      <c r="B88" s="283"/>
      <c r="C88" s="283"/>
      <c r="D88" s="283"/>
      <c r="E88" s="283"/>
      <c r="F88" s="283"/>
      <c r="G88" s="283"/>
      <c r="H88" s="283"/>
      <c r="I88" s="283"/>
      <c r="J88" s="283"/>
      <c r="K88" s="283"/>
      <c r="L88" s="283"/>
      <c r="M88" s="283"/>
      <c r="N88" s="283"/>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row>
    <row r="89" spans="1:45" x14ac:dyDescent="0.2">
      <c r="A89" s="283"/>
      <c r="B89" s="283"/>
      <c r="C89" s="283"/>
      <c r="D89" s="283"/>
      <c r="E89" s="283"/>
      <c r="F89" s="283"/>
      <c r="G89" s="283"/>
      <c r="H89" s="283"/>
      <c r="I89" s="283"/>
      <c r="J89" s="283"/>
      <c r="K89" s="283"/>
      <c r="L89" s="283"/>
      <c r="M89" s="283"/>
      <c r="N89" s="283"/>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row>
    <row r="90" spans="1:45" ht="16" thickBot="1" x14ac:dyDescent="0.25">
      <c r="A90" s="283"/>
      <c r="B90" s="283"/>
      <c r="C90" s="283"/>
      <c r="D90" s="283"/>
      <c r="E90" s="283"/>
      <c r="F90" s="283"/>
      <c r="G90" s="283"/>
      <c r="H90" s="283"/>
      <c r="I90" s="283"/>
      <c r="J90" s="283"/>
      <c r="K90" s="283"/>
      <c r="L90" s="283"/>
      <c r="M90" s="283"/>
      <c r="N90" s="283"/>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row>
    <row r="91" spans="1:45" ht="16" thickBot="1" x14ac:dyDescent="0.25">
      <c r="A91" s="283"/>
      <c r="B91" s="630" t="s">
        <v>364</v>
      </c>
      <c r="C91" s="631"/>
      <c r="D91" s="631"/>
      <c r="E91" s="631"/>
      <c r="F91" s="632"/>
      <c r="G91" s="423"/>
      <c r="H91" s="423"/>
      <c r="I91" s="423"/>
      <c r="J91" s="423"/>
      <c r="K91" s="423"/>
      <c r="L91" s="423"/>
      <c r="M91" s="423"/>
      <c r="N91" s="42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ht="16" thickBot="1" x14ac:dyDescent="0.25">
      <c r="A92" s="283"/>
      <c r="B92" s="423"/>
      <c r="C92" s="423"/>
      <c r="D92" s="423"/>
      <c r="E92" s="423"/>
      <c r="F92" s="423"/>
      <c r="G92" s="423"/>
      <c r="H92" s="423"/>
      <c r="I92" s="423"/>
      <c r="J92" s="423"/>
      <c r="K92" s="423"/>
      <c r="L92" s="423"/>
      <c r="M92" s="423"/>
      <c r="N92" s="42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row>
    <row r="93" spans="1:45" ht="18" customHeight="1" thickBot="1" x14ac:dyDescent="0.25">
      <c r="A93" s="283"/>
      <c r="B93" s="576" t="s">
        <v>183</v>
      </c>
      <c r="C93" s="577"/>
      <c r="D93" s="423"/>
      <c r="E93" s="610">
        <v>1512732</v>
      </c>
      <c r="F93" s="611"/>
      <c r="G93" s="423"/>
      <c r="H93" s="639"/>
      <c r="I93" s="639"/>
      <c r="J93" s="639"/>
      <c r="K93" s="639"/>
      <c r="L93" s="639"/>
      <c r="M93" s="639"/>
      <c r="N93" s="639"/>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row>
    <row r="94" spans="1:45" ht="16" thickBot="1" x14ac:dyDescent="0.25">
      <c r="A94" s="283"/>
      <c r="B94" s="583"/>
      <c r="C94" s="583"/>
      <c r="D94" s="423"/>
      <c r="E94" s="609"/>
      <c r="F94" s="609"/>
      <c r="G94" s="423"/>
      <c r="H94" s="430"/>
      <c r="I94" s="430"/>
      <c r="J94" s="430"/>
      <c r="K94" s="430"/>
      <c r="L94" s="430"/>
      <c r="M94" s="430"/>
      <c r="N94" s="430"/>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ht="16" thickBot="1" x14ac:dyDescent="0.25">
      <c r="A95" s="283"/>
      <c r="B95" s="576" t="s">
        <v>184</v>
      </c>
      <c r="C95" s="577"/>
      <c r="D95" s="423"/>
      <c r="E95" s="610">
        <v>64080</v>
      </c>
      <c r="F95" s="611"/>
      <c r="G95" s="423"/>
      <c r="H95" s="639"/>
      <c r="I95" s="639"/>
      <c r="J95" s="639"/>
      <c r="K95" s="639"/>
      <c r="L95" s="639"/>
      <c r="M95" s="639"/>
      <c r="N95" s="639"/>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row>
    <row r="96" spans="1:45" ht="15.75" customHeight="1" thickBot="1" x14ac:dyDescent="0.25">
      <c r="A96" s="283"/>
      <c r="B96" s="583"/>
      <c r="C96" s="583"/>
      <c r="D96" s="423"/>
      <c r="E96" s="609"/>
      <c r="F96" s="609"/>
      <c r="G96" s="423"/>
      <c r="H96" s="430"/>
      <c r="I96" s="430"/>
      <c r="J96" s="430"/>
      <c r="K96" s="430"/>
      <c r="L96" s="430"/>
      <c r="M96" s="430"/>
      <c r="N96" s="430"/>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ht="16" thickBot="1" x14ac:dyDescent="0.25">
      <c r="A97" s="283"/>
      <c r="B97" s="576" t="s">
        <v>187</v>
      </c>
      <c r="C97" s="577"/>
      <c r="D97" s="423"/>
      <c r="E97" s="610">
        <v>1</v>
      </c>
      <c r="F97" s="611"/>
      <c r="G97" s="423"/>
      <c r="H97" s="638"/>
      <c r="I97" s="638"/>
      <c r="J97" s="638"/>
      <c r="K97" s="638"/>
      <c r="L97" s="638"/>
      <c r="M97" s="638"/>
      <c r="N97" s="638"/>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ht="15.75" customHeight="1" thickBot="1" x14ac:dyDescent="0.25">
      <c r="A98" s="283"/>
      <c r="B98" s="583"/>
      <c r="C98" s="583"/>
      <c r="D98" s="423"/>
      <c r="E98" s="609"/>
      <c r="F98" s="609"/>
      <c r="G98" s="423"/>
      <c r="H98" s="430"/>
      <c r="I98" s="430"/>
      <c r="J98" s="430"/>
      <c r="K98" s="430"/>
      <c r="L98" s="430"/>
      <c r="M98" s="430"/>
      <c r="N98" s="430"/>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row>
    <row r="99" spans="1:45" ht="16" thickBot="1" x14ac:dyDescent="0.25">
      <c r="A99" s="283"/>
      <c r="B99" s="581" t="s">
        <v>185</v>
      </c>
      <c r="C99" s="582"/>
      <c r="D99" s="423"/>
      <c r="E99" s="610">
        <v>97506</v>
      </c>
      <c r="F99" s="611"/>
      <c r="G99" s="423"/>
      <c r="H99" s="638"/>
      <c r="I99" s="638"/>
      <c r="J99" s="638"/>
      <c r="K99" s="638"/>
      <c r="L99" s="638"/>
      <c r="M99" s="638"/>
      <c r="N99" s="638"/>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ht="16" thickBot="1" x14ac:dyDescent="0.25">
      <c r="A100" s="283"/>
      <c r="B100" s="583"/>
      <c r="C100" s="583"/>
      <c r="D100" s="423"/>
      <c r="E100" s="609"/>
      <c r="F100" s="609"/>
      <c r="G100" s="423"/>
      <c r="H100" s="430"/>
      <c r="I100" s="430"/>
      <c r="J100" s="430"/>
      <c r="K100" s="430"/>
      <c r="L100" s="430"/>
      <c r="M100" s="430"/>
      <c r="N100" s="430"/>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ht="16" thickBot="1" x14ac:dyDescent="0.25">
      <c r="A101" s="283"/>
      <c r="B101" s="576" t="s">
        <v>186</v>
      </c>
      <c r="C101" s="577"/>
      <c r="D101" s="423"/>
      <c r="E101" s="610">
        <v>26</v>
      </c>
      <c r="F101" s="611"/>
      <c r="G101" s="423"/>
      <c r="H101" s="638"/>
      <c r="I101" s="638"/>
      <c r="J101" s="638"/>
      <c r="K101" s="638"/>
      <c r="L101" s="638"/>
      <c r="M101" s="638"/>
      <c r="N101" s="638"/>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ht="16" thickBot="1" x14ac:dyDescent="0.25">
      <c r="A102" s="283"/>
      <c r="B102" s="635"/>
      <c r="C102" s="635"/>
      <c r="D102" s="423"/>
      <c r="E102" s="627"/>
      <c r="F102" s="627"/>
      <c r="G102" s="423"/>
      <c r="H102" s="430"/>
      <c r="I102" s="430"/>
      <c r="J102" s="430"/>
      <c r="K102" s="430"/>
      <c r="L102" s="430"/>
      <c r="M102" s="430"/>
      <c r="N102" s="430"/>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ht="33" customHeight="1" thickBot="1" x14ac:dyDescent="0.25">
      <c r="A103" s="283"/>
      <c r="B103" s="581" t="s">
        <v>215</v>
      </c>
      <c r="C103" s="582"/>
      <c r="D103" s="423"/>
      <c r="E103" s="610">
        <v>2515315</v>
      </c>
      <c r="F103" s="611"/>
      <c r="G103" s="423"/>
      <c r="H103" s="638"/>
      <c r="I103" s="638"/>
      <c r="J103" s="638"/>
      <c r="K103" s="638"/>
      <c r="L103" s="638"/>
      <c r="M103" s="638"/>
      <c r="N103" s="638"/>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x14ac:dyDescent="0.2">
      <c r="A104" s="283"/>
      <c r="B104" s="283"/>
      <c r="C104" s="283"/>
      <c r="D104" s="283"/>
      <c r="E104" s="283"/>
      <c r="F104" s="283"/>
      <c r="G104" s="283"/>
      <c r="H104" s="283"/>
      <c r="I104" s="283"/>
      <c r="J104" s="283"/>
      <c r="K104" s="283"/>
      <c r="L104" s="283"/>
      <c r="M104" s="283"/>
      <c r="N104" s="283"/>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row>
    <row r="105" spans="1:45" x14ac:dyDescent="0.2">
      <c r="A105" s="283"/>
      <c r="B105" s="283"/>
      <c r="C105" s="283"/>
      <c r="D105" s="283"/>
      <c r="E105" s="283"/>
      <c r="F105" s="283"/>
      <c r="G105" s="283"/>
      <c r="H105" s="283"/>
      <c r="I105" s="283"/>
      <c r="J105" s="283"/>
      <c r="K105" s="283"/>
      <c r="L105" s="283"/>
      <c r="M105" s="283"/>
      <c r="N105" s="283"/>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ht="16" thickBot="1" x14ac:dyDescent="0.25">
      <c r="A106" s="283"/>
      <c r="B106" s="283"/>
      <c r="C106" s="283"/>
      <c r="D106" s="283"/>
      <c r="E106" s="283"/>
      <c r="F106" s="283"/>
      <c r="G106" s="283"/>
      <c r="H106" s="283"/>
      <c r="I106" s="283"/>
      <c r="J106" s="283"/>
      <c r="K106" s="283"/>
      <c r="L106" s="283"/>
      <c r="M106" s="283"/>
      <c r="N106" s="283"/>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ht="26" thickBot="1" x14ac:dyDescent="0.25">
      <c r="A107" s="12"/>
      <c r="B107" s="587" t="s">
        <v>189</v>
      </c>
      <c r="C107" s="588"/>
      <c r="D107" s="588"/>
      <c r="E107" s="588"/>
      <c r="F107" s="588"/>
      <c r="G107" s="588"/>
      <c r="H107" s="588"/>
      <c r="I107" s="588"/>
      <c r="J107" s="588"/>
      <c r="K107" s="588"/>
      <c r="L107" s="588"/>
      <c r="M107" s="588"/>
      <c r="N107" s="589"/>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ht="16" thickBo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ht="24" customHeight="1" thickBot="1" x14ac:dyDescent="0.25">
      <c r="A109" s="278">
        <v>1</v>
      </c>
      <c r="B109" s="590" t="s">
        <v>295</v>
      </c>
      <c r="C109" s="591"/>
      <c r="D109" s="591"/>
      <c r="E109" s="591"/>
      <c r="F109" s="591"/>
      <c r="G109" s="591"/>
      <c r="H109" s="591"/>
      <c r="I109" s="591"/>
      <c r="J109" s="591"/>
      <c r="K109" s="591"/>
      <c r="L109" s="591"/>
      <c r="M109" s="591"/>
      <c r="N109" s="59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ht="16" thickBot="1" x14ac:dyDescent="0.25">
      <c r="A110" s="283"/>
      <c r="B110" s="423"/>
      <c r="C110" s="423"/>
      <c r="D110" s="423"/>
      <c r="E110" s="423"/>
      <c r="F110" s="423"/>
      <c r="G110" s="423"/>
      <c r="H110" s="423"/>
      <c r="I110" s="423"/>
      <c r="J110" s="423"/>
      <c r="K110" s="423"/>
      <c r="L110" s="423"/>
      <c r="M110" s="423"/>
      <c r="N110" s="423"/>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s="160" customFormat="1" ht="35.25" customHeight="1" thickBot="1" x14ac:dyDescent="0.25">
      <c r="A111" s="278">
        <v>2</v>
      </c>
      <c r="B111" s="646" t="s">
        <v>296</v>
      </c>
      <c r="C111" s="647"/>
      <c r="D111" s="647"/>
      <c r="E111" s="647"/>
      <c r="F111" s="647"/>
      <c r="G111" s="647"/>
      <c r="H111" s="647"/>
      <c r="I111" s="647"/>
      <c r="J111" s="647"/>
      <c r="K111" s="647"/>
      <c r="L111" s="647"/>
      <c r="M111" s="647"/>
      <c r="N111" s="648"/>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row>
    <row r="112" spans="1:45" ht="16" thickBot="1" x14ac:dyDescent="0.25">
      <c r="A112" s="283"/>
      <c r="B112" s="423"/>
      <c r="C112" s="423"/>
      <c r="D112" s="423"/>
      <c r="E112" s="423"/>
      <c r="F112" s="423"/>
      <c r="G112" s="423"/>
      <c r="H112" s="423"/>
      <c r="I112" s="423"/>
      <c r="J112" s="423"/>
      <c r="K112" s="423"/>
      <c r="L112" s="423"/>
      <c r="M112" s="423"/>
      <c r="N112" s="423"/>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ht="16" thickBot="1" x14ac:dyDescent="0.25">
      <c r="A113" s="283"/>
      <c r="B113" s="423"/>
      <c r="C113" s="423"/>
      <c r="D113" s="279" t="s">
        <v>222</v>
      </c>
      <c r="E113" s="421"/>
      <c r="F113" s="279" t="s">
        <v>223</v>
      </c>
      <c r="G113" s="421"/>
      <c r="H113" s="279" t="s">
        <v>224</v>
      </c>
      <c r="I113" s="423"/>
      <c r="J113" s="423"/>
      <c r="K113" s="423"/>
      <c r="L113" s="423"/>
      <c r="M113" s="423"/>
      <c r="N113" s="423"/>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ht="16" thickBot="1" x14ac:dyDescent="0.25">
      <c r="A114" s="283"/>
      <c r="B114" s="423"/>
      <c r="C114" s="280"/>
      <c r="D114" s="280"/>
      <c r="E114" s="280"/>
      <c r="F114" s="280"/>
      <c r="G114" s="280"/>
      <c r="H114" s="423"/>
      <c r="I114" s="423"/>
      <c r="J114" s="423"/>
      <c r="K114" s="423"/>
      <c r="L114" s="423"/>
      <c r="M114" s="423"/>
      <c r="N114" s="423"/>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ht="16" thickBot="1" x14ac:dyDescent="0.25">
      <c r="A115" s="283"/>
      <c r="B115" s="281" t="s">
        <v>192</v>
      </c>
      <c r="C115" s="280"/>
      <c r="D115" s="441">
        <v>512.70000000000005</v>
      </c>
      <c r="E115" s="289"/>
      <c r="F115" s="441">
        <v>560</v>
      </c>
      <c r="G115" s="289"/>
      <c r="H115" s="442">
        <v>606</v>
      </c>
      <c r="I115" s="423"/>
      <c r="J115" s="423"/>
      <c r="K115" s="423"/>
      <c r="L115" s="423"/>
      <c r="M115" s="423"/>
      <c r="N115" s="423"/>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ht="16" thickBot="1" x14ac:dyDescent="0.25">
      <c r="A116" s="283"/>
      <c r="B116" s="423"/>
      <c r="C116" s="423"/>
      <c r="D116" s="423"/>
      <c r="E116" s="423"/>
      <c r="F116" s="423"/>
      <c r="G116" s="423"/>
      <c r="H116" s="423"/>
      <c r="I116" s="423"/>
      <c r="J116" s="423"/>
      <c r="K116" s="423"/>
      <c r="L116" s="423"/>
      <c r="M116" s="423"/>
      <c r="N116" s="423"/>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ht="16" thickBot="1" x14ac:dyDescent="0.25">
      <c r="A117" s="283"/>
      <c r="B117" s="425" t="s">
        <v>229</v>
      </c>
      <c r="C117" s="426"/>
      <c r="D117" s="426"/>
      <c r="E117" s="426"/>
      <c r="F117" s="644"/>
      <c r="G117" s="644"/>
      <c r="H117" s="644"/>
      <c r="I117" s="644"/>
      <c r="J117" s="644"/>
      <c r="K117" s="644"/>
      <c r="L117" s="644"/>
      <c r="M117" s="644"/>
      <c r="N117" s="645"/>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ht="16" thickBot="1" x14ac:dyDescent="0.25">
      <c r="A118" s="283"/>
      <c r="B118" s="423"/>
      <c r="C118" s="423"/>
      <c r="D118" s="423"/>
      <c r="E118" s="423"/>
      <c r="F118" s="423"/>
      <c r="G118" s="423"/>
      <c r="H118" s="423"/>
      <c r="I118" s="423"/>
      <c r="J118" s="423"/>
      <c r="K118" s="423"/>
      <c r="L118" s="423"/>
      <c r="M118" s="423"/>
      <c r="N118" s="423"/>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ht="30.75" customHeight="1" thickBot="1" x14ac:dyDescent="0.25">
      <c r="A119" s="283"/>
      <c r="B119" s="576" t="s">
        <v>225</v>
      </c>
      <c r="C119" s="649"/>
      <c r="D119" s="577"/>
      <c r="E119" s="419"/>
      <c r="F119" s="578">
        <v>43.6</v>
      </c>
      <c r="G119" s="579"/>
      <c r="H119" s="419"/>
      <c r="I119" s="563" t="s">
        <v>297</v>
      </c>
      <c r="J119" s="564"/>
      <c r="K119" s="564"/>
      <c r="L119" s="564"/>
      <c r="M119" s="564"/>
      <c r="N119" s="565"/>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ht="16" thickBot="1" x14ac:dyDescent="0.25">
      <c r="A120" s="283"/>
      <c r="B120" s="641"/>
      <c r="C120" s="641"/>
      <c r="D120" s="434"/>
      <c r="E120" s="421"/>
      <c r="F120" s="654"/>
      <c r="G120" s="654"/>
      <c r="H120" s="423"/>
      <c r="I120" s="640"/>
      <c r="J120" s="640"/>
      <c r="K120" s="640"/>
      <c r="L120" s="640"/>
      <c r="M120" s="640"/>
      <c r="N120" s="640"/>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ht="16" thickBot="1" x14ac:dyDescent="0.25">
      <c r="A121" s="283"/>
      <c r="B121" s="597" t="s">
        <v>226</v>
      </c>
      <c r="C121" s="598"/>
      <c r="D121" s="599"/>
      <c r="E121" s="421"/>
      <c r="F121" s="655">
        <v>0.04</v>
      </c>
      <c r="G121" s="656"/>
      <c r="H121" s="423"/>
      <c r="I121" s="652" t="s">
        <v>298</v>
      </c>
      <c r="J121" s="644"/>
      <c r="K121" s="644"/>
      <c r="L121" s="644"/>
      <c r="M121" s="644"/>
      <c r="N121" s="645"/>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ht="16" thickBot="1" x14ac:dyDescent="0.25">
      <c r="A122" s="283"/>
      <c r="B122" s="640"/>
      <c r="C122" s="640"/>
      <c r="D122" s="640"/>
      <c r="E122" s="421"/>
      <c r="F122" s="657"/>
      <c r="G122" s="657"/>
      <c r="H122" s="423"/>
      <c r="I122" s="640"/>
      <c r="J122" s="640"/>
      <c r="K122" s="640"/>
      <c r="L122" s="640"/>
      <c r="M122" s="640"/>
      <c r="N122" s="640"/>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ht="16" thickBot="1" x14ac:dyDescent="0.25">
      <c r="A123" s="283"/>
      <c r="B123" s="597" t="s">
        <v>227</v>
      </c>
      <c r="C123" s="598"/>
      <c r="D123" s="599"/>
      <c r="E123" s="421"/>
      <c r="F123" s="655">
        <v>0.15</v>
      </c>
      <c r="G123" s="656"/>
      <c r="H123" s="423"/>
      <c r="I123" s="652" t="s">
        <v>298</v>
      </c>
      <c r="J123" s="644"/>
      <c r="K123" s="644"/>
      <c r="L123" s="644"/>
      <c r="M123" s="644"/>
      <c r="N123" s="645"/>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ht="16" thickBot="1" x14ac:dyDescent="0.25">
      <c r="A124" s="283"/>
      <c r="B124" s="640"/>
      <c r="C124" s="640"/>
      <c r="D124" s="640"/>
      <c r="E124" s="421"/>
      <c r="F124" s="654"/>
      <c r="G124" s="654"/>
      <c r="H124" s="423"/>
      <c r="I124" s="640"/>
      <c r="J124" s="640"/>
      <c r="K124" s="640"/>
      <c r="L124" s="640"/>
      <c r="M124" s="640"/>
      <c r="N124" s="640"/>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ht="16" thickBot="1" x14ac:dyDescent="0.25">
      <c r="A125" s="283"/>
      <c r="B125" s="597" t="s">
        <v>228</v>
      </c>
      <c r="C125" s="598"/>
      <c r="D125" s="599"/>
      <c r="E125" s="421"/>
      <c r="F125" s="642">
        <f>E83</f>
        <v>132465104</v>
      </c>
      <c r="G125" s="643"/>
      <c r="H125" s="423"/>
      <c r="I125" s="652" t="s">
        <v>299</v>
      </c>
      <c r="J125" s="644"/>
      <c r="K125" s="644"/>
      <c r="L125" s="644"/>
      <c r="M125" s="644"/>
      <c r="N125" s="645"/>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ht="16" thickBot="1" x14ac:dyDescent="0.25">
      <c r="A126" s="283"/>
      <c r="B126" s="640"/>
      <c r="C126" s="640"/>
      <c r="D126" s="640"/>
      <c r="E126" s="421"/>
      <c r="F126" s="653"/>
      <c r="G126" s="653"/>
      <c r="H126" s="423"/>
      <c r="I126" s="640"/>
      <c r="J126" s="640"/>
      <c r="K126" s="640"/>
      <c r="L126" s="640"/>
      <c r="M126" s="640"/>
      <c r="N126" s="640"/>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ht="16" thickBot="1" x14ac:dyDescent="0.25">
      <c r="A127" s="283"/>
      <c r="B127" s="597" t="s">
        <v>238</v>
      </c>
      <c r="C127" s="598"/>
      <c r="D127" s="599"/>
      <c r="E127" s="421"/>
      <c r="F127" s="642">
        <f>F119/F129</f>
        <v>2.092130518234165</v>
      </c>
      <c r="G127" s="643"/>
      <c r="H127" s="423"/>
      <c r="I127" s="674" t="s">
        <v>232</v>
      </c>
      <c r="J127" s="675"/>
      <c r="K127" s="675"/>
      <c r="L127" s="675"/>
      <c r="M127" s="675"/>
      <c r="N127" s="676"/>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ht="16" thickBot="1" x14ac:dyDescent="0.25">
      <c r="A128" s="283"/>
      <c r="B128" s="640"/>
      <c r="C128" s="640"/>
      <c r="D128" s="640"/>
      <c r="E128" s="423"/>
      <c r="F128" s="669"/>
      <c r="G128" s="669"/>
      <c r="H128" s="423"/>
      <c r="I128" s="635"/>
      <c r="J128" s="635"/>
      <c r="K128" s="635"/>
      <c r="L128" s="635"/>
      <c r="M128" s="635"/>
      <c r="N128" s="635"/>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ht="16" thickBot="1" x14ac:dyDescent="0.25">
      <c r="A129" s="283"/>
      <c r="B129" s="597" t="s">
        <v>186</v>
      </c>
      <c r="C129" s="598"/>
      <c r="D129" s="599"/>
      <c r="E129" s="423"/>
      <c r="F129" s="677">
        <f>E85</f>
        <v>20.84</v>
      </c>
      <c r="G129" s="678"/>
      <c r="H129" s="423"/>
      <c r="I129" s="652" t="s">
        <v>299</v>
      </c>
      <c r="J129" s="644"/>
      <c r="K129" s="644"/>
      <c r="L129" s="644"/>
      <c r="M129" s="644"/>
      <c r="N129" s="645"/>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ht="16" thickBot="1" x14ac:dyDescent="0.25">
      <c r="A130" s="283"/>
      <c r="B130" s="423"/>
      <c r="C130" s="423"/>
      <c r="D130" s="423"/>
      <c r="E130" s="423"/>
      <c r="F130" s="423"/>
      <c r="G130" s="423"/>
      <c r="H130" s="423"/>
      <c r="I130" s="423"/>
      <c r="J130" s="423"/>
      <c r="K130" s="423"/>
      <c r="L130" s="423"/>
      <c r="M130" s="423"/>
      <c r="N130" s="423"/>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ht="16" thickBot="1" x14ac:dyDescent="0.25">
      <c r="A131" s="283"/>
      <c r="B131" s="597" t="s">
        <v>230</v>
      </c>
      <c r="C131" s="598"/>
      <c r="D131" s="598"/>
      <c r="E131" s="598"/>
      <c r="F131" s="598"/>
      <c r="G131" s="598"/>
      <c r="H131" s="598"/>
      <c r="I131" s="598"/>
      <c r="J131" s="598"/>
      <c r="K131" s="598"/>
      <c r="L131" s="598"/>
      <c r="M131" s="598"/>
      <c r="N131" s="599"/>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ht="16" thickBot="1" x14ac:dyDescent="0.25">
      <c r="A132" s="283"/>
      <c r="B132" s="670"/>
      <c r="C132" s="670"/>
      <c r="D132" s="670"/>
      <c r="E132" s="423"/>
      <c r="F132" s="423"/>
      <c r="G132" s="423"/>
      <c r="H132" s="423"/>
      <c r="I132" s="423"/>
      <c r="J132" s="423"/>
      <c r="K132" s="423"/>
      <c r="L132" s="423"/>
      <c r="M132" s="423"/>
      <c r="N132" s="423"/>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ht="16" thickBot="1" x14ac:dyDescent="0.25">
      <c r="A133" s="283"/>
      <c r="B133" s="597" t="s">
        <v>300</v>
      </c>
      <c r="C133" s="598"/>
      <c r="D133" s="599"/>
      <c r="E133" s="423"/>
      <c r="F133" s="672">
        <v>0.5</v>
      </c>
      <c r="G133" s="673"/>
      <c r="H133" s="423"/>
      <c r="I133" s="652" t="s">
        <v>298</v>
      </c>
      <c r="J133" s="644"/>
      <c r="K133" s="644"/>
      <c r="L133" s="644"/>
      <c r="M133" s="644"/>
      <c r="N133" s="645"/>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ht="16" thickBot="1" x14ac:dyDescent="0.25">
      <c r="A134" s="283"/>
      <c r="B134" s="640"/>
      <c r="C134" s="640"/>
      <c r="D134" s="640"/>
      <c r="E134" s="423"/>
      <c r="F134" s="671"/>
      <c r="G134" s="671"/>
      <c r="H134" s="423"/>
      <c r="I134" s="670"/>
      <c r="J134" s="670"/>
      <c r="K134" s="670"/>
      <c r="L134" s="670"/>
      <c r="M134" s="670"/>
      <c r="N134" s="670"/>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ht="16" thickBot="1" x14ac:dyDescent="0.25">
      <c r="A135" s="283"/>
      <c r="B135" s="597" t="s">
        <v>231</v>
      </c>
      <c r="C135" s="598"/>
      <c r="D135" s="599"/>
      <c r="E135" s="423"/>
      <c r="F135" s="672">
        <v>0.5</v>
      </c>
      <c r="G135" s="673"/>
      <c r="H135" s="423"/>
      <c r="I135" s="652" t="s">
        <v>298</v>
      </c>
      <c r="J135" s="644"/>
      <c r="K135" s="644"/>
      <c r="L135" s="644"/>
      <c r="M135" s="644"/>
      <c r="N135" s="645"/>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ht="16" thickBot="1" x14ac:dyDescent="0.25">
      <c r="A136" s="283"/>
      <c r="B136" s="669"/>
      <c r="C136" s="669"/>
      <c r="D136" s="669"/>
      <c r="E136" s="423"/>
      <c r="F136" s="427"/>
      <c r="G136" s="427"/>
      <c r="H136" s="423"/>
      <c r="I136" s="670"/>
      <c r="J136" s="670"/>
      <c r="K136" s="670"/>
      <c r="L136" s="670"/>
      <c r="M136" s="670"/>
      <c r="N136" s="670"/>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ht="16" thickBot="1" x14ac:dyDescent="0.25">
      <c r="A137" s="283"/>
      <c r="B137" s="597" t="s">
        <v>258</v>
      </c>
      <c r="C137" s="598"/>
      <c r="D137" s="599"/>
      <c r="E137" s="423"/>
      <c r="F137" s="679">
        <f>F133+F135</f>
        <v>1</v>
      </c>
      <c r="G137" s="680"/>
      <c r="H137" s="423"/>
      <c r="I137" s="652" t="s">
        <v>301</v>
      </c>
      <c r="J137" s="644"/>
      <c r="K137" s="644"/>
      <c r="L137" s="644"/>
      <c r="M137" s="644"/>
      <c r="N137" s="645"/>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ht="16" thickBo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ht="26" thickBot="1" x14ac:dyDescent="0.25">
      <c r="A139" s="12"/>
      <c r="B139" s="587" t="s">
        <v>241</v>
      </c>
      <c r="C139" s="588"/>
      <c r="D139" s="588"/>
      <c r="E139" s="588"/>
      <c r="F139" s="588"/>
      <c r="G139" s="588"/>
      <c r="H139" s="588"/>
      <c r="I139" s="588"/>
      <c r="J139" s="588"/>
      <c r="K139" s="588"/>
      <c r="L139" s="588"/>
      <c r="M139" s="588"/>
      <c r="N139" s="589"/>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ht="16" thickBo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ht="33" customHeight="1" thickBot="1" x14ac:dyDescent="0.25">
      <c r="A141" s="278">
        <v>1</v>
      </c>
      <c r="B141" s="658" t="s">
        <v>302</v>
      </c>
      <c r="C141" s="659"/>
      <c r="D141" s="659"/>
      <c r="E141" s="659"/>
      <c r="F141" s="659"/>
      <c r="G141" s="659"/>
      <c r="H141" s="659"/>
      <c r="I141" s="659"/>
      <c r="J141" s="659"/>
      <c r="K141" s="659"/>
      <c r="L141" s="659"/>
      <c r="M141" s="659"/>
      <c r="N141" s="660"/>
      <c r="O141" s="423"/>
      <c r="P141" s="423"/>
      <c r="Q141" s="423"/>
      <c r="R141" s="423"/>
      <c r="S141" s="423"/>
      <c r="T141" s="423"/>
      <c r="U141" s="423"/>
      <c r="V141" s="423"/>
      <c r="W141" s="423"/>
      <c r="X141" s="19"/>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ht="29.25" customHeight="1" thickBot="1" x14ac:dyDescent="0.25">
      <c r="A142" s="283"/>
      <c r="B142" s="423"/>
      <c r="C142" s="423"/>
      <c r="D142" s="423"/>
      <c r="E142" s="423"/>
      <c r="F142" s="423"/>
      <c r="G142" s="423"/>
      <c r="H142" s="423"/>
      <c r="I142" s="423"/>
      <c r="J142" s="423"/>
      <c r="K142" s="423"/>
      <c r="L142" s="423"/>
      <c r="M142" s="423"/>
      <c r="N142" s="423"/>
      <c r="O142" s="423"/>
      <c r="P142" s="423"/>
      <c r="Q142" s="423"/>
      <c r="R142" s="423"/>
      <c r="S142" s="423"/>
      <c r="T142" s="423"/>
      <c r="U142" s="423"/>
      <c r="V142" s="423"/>
      <c r="W142" s="423"/>
      <c r="X142" s="19"/>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ht="50.25" customHeight="1" thickBot="1" x14ac:dyDescent="0.25">
      <c r="A143" s="278">
        <v>2</v>
      </c>
      <c r="B143" s="661" t="s">
        <v>303</v>
      </c>
      <c r="C143" s="662"/>
      <c r="D143" s="662"/>
      <c r="E143" s="662"/>
      <c r="F143" s="662"/>
      <c r="G143" s="662"/>
      <c r="H143" s="662"/>
      <c r="I143" s="662"/>
      <c r="J143" s="662"/>
      <c r="K143" s="662"/>
      <c r="L143" s="662"/>
      <c r="M143" s="662"/>
      <c r="N143" s="663"/>
      <c r="O143" s="423"/>
      <c r="P143" s="423"/>
      <c r="Q143" s="423"/>
      <c r="R143" s="423"/>
      <c r="S143" s="423"/>
      <c r="T143" s="423"/>
      <c r="U143" s="423"/>
      <c r="V143" s="423"/>
      <c r="W143" s="423"/>
      <c r="X143" s="19"/>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ht="17" thickBot="1" x14ac:dyDescent="0.25">
      <c r="A144" s="283"/>
      <c r="B144" s="423"/>
      <c r="C144" s="423"/>
      <c r="D144" s="423"/>
      <c r="E144" s="423"/>
      <c r="F144" s="423"/>
      <c r="G144" s="423"/>
      <c r="H144" s="423"/>
      <c r="I144" s="423"/>
      <c r="J144" s="423"/>
      <c r="K144" s="423"/>
      <c r="L144" s="423"/>
      <c r="M144" s="423"/>
      <c r="N144" s="423"/>
      <c r="O144" s="423"/>
      <c r="P144" s="423"/>
      <c r="Q144" s="423"/>
      <c r="R144" s="423"/>
      <c r="S144" s="423"/>
      <c r="T144" s="423"/>
      <c r="U144" s="423"/>
      <c r="V144" s="423"/>
      <c r="W144" s="423"/>
      <c r="X144" s="19"/>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ht="33" customHeight="1" thickBot="1" x14ac:dyDescent="0.25">
      <c r="A145" s="278">
        <v>3</v>
      </c>
      <c r="B145" s="664" t="s">
        <v>257</v>
      </c>
      <c r="C145" s="665"/>
      <c r="D145" s="665"/>
      <c r="E145" s="665"/>
      <c r="F145" s="665"/>
      <c r="G145" s="665"/>
      <c r="H145" s="665"/>
      <c r="I145" s="665"/>
      <c r="J145" s="665"/>
      <c r="K145" s="665"/>
      <c r="L145" s="665"/>
      <c r="M145" s="665"/>
      <c r="N145" s="666"/>
      <c r="O145" s="423"/>
      <c r="P145" s="423"/>
      <c r="Q145" s="423"/>
      <c r="R145" s="423"/>
      <c r="S145" s="423"/>
      <c r="T145" s="423"/>
      <c r="U145" s="423"/>
      <c r="V145" s="423"/>
      <c r="W145" s="423"/>
      <c r="X145" s="19"/>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ht="17" thickBot="1" x14ac:dyDescent="0.25">
      <c r="A146" s="283"/>
      <c r="B146" s="546"/>
      <c r="C146" s="546"/>
      <c r="D146" s="546"/>
      <c r="E146" s="546"/>
      <c r="F146" s="546"/>
      <c r="G146" s="546"/>
      <c r="H146" s="546"/>
      <c r="I146" s="546"/>
      <c r="J146" s="546"/>
      <c r="K146" s="546"/>
      <c r="L146" s="546"/>
      <c r="M146" s="546"/>
      <c r="N146" s="546"/>
      <c r="O146" s="423"/>
      <c r="P146" s="423"/>
      <c r="Q146" s="423"/>
      <c r="R146" s="423"/>
      <c r="S146" s="423"/>
      <c r="T146" s="423"/>
      <c r="U146" s="423"/>
      <c r="V146" s="423"/>
      <c r="W146" s="423"/>
      <c r="X146" s="19"/>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ht="62.25" customHeight="1" thickBot="1" x14ac:dyDescent="0.25">
      <c r="A147" s="283"/>
      <c r="B147" s="581" t="s">
        <v>246</v>
      </c>
      <c r="C147" s="582"/>
      <c r="D147" s="423"/>
      <c r="E147" s="707">
        <v>138.6</v>
      </c>
      <c r="F147" s="708"/>
      <c r="G147" s="423"/>
      <c r="H147" s="547" t="s">
        <v>309</v>
      </c>
      <c r="I147" s="548"/>
      <c r="J147" s="548"/>
      <c r="K147" s="548"/>
      <c r="L147" s="548"/>
      <c r="M147" s="548"/>
      <c r="N147" s="549"/>
      <c r="O147" s="423"/>
      <c r="P147" s="567" t="s">
        <v>352</v>
      </c>
      <c r="Q147" s="568"/>
      <c r="R147" s="568"/>
      <c r="S147" s="568"/>
      <c r="T147" s="568"/>
      <c r="U147" s="568"/>
      <c r="V147" s="568"/>
      <c r="W147" s="569"/>
      <c r="X147" s="19"/>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ht="16" x14ac:dyDescent="0.2">
      <c r="A148" s="283"/>
      <c r="B148" s="423"/>
      <c r="C148" s="423"/>
      <c r="D148" s="423"/>
      <c r="E148" s="423"/>
      <c r="F148" s="423"/>
      <c r="G148" s="423"/>
      <c r="H148" s="423"/>
      <c r="I148" s="423"/>
      <c r="J148" s="423"/>
      <c r="K148" s="423"/>
      <c r="L148" s="423"/>
      <c r="M148" s="423"/>
      <c r="N148" s="423"/>
      <c r="O148" s="423"/>
      <c r="P148" s="570"/>
      <c r="Q148" s="571"/>
      <c r="R148" s="571"/>
      <c r="S148" s="571"/>
      <c r="T148" s="571"/>
      <c r="U148" s="571"/>
      <c r="V148" s="571"/>
      <c r="W148" s="572"/>
      <c r="X148" s="19"/>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ht="17" thickBot="1" x14ac:dyDescent="0.25">
      <c r="A149" s="283"/>
      <c r="B149" s="423"/>
      <c r="C149" s="423"/>
      <c r="D149" s="423"/>
      <c r="E149" s="423"/>
      <c r="F149" s="423"/>
      <c r="G149" s="423"/>
      <c r="H149" s="423"/>
      <c r="I149" s="423"/>
      <c r="J149" s="423"/>
      <c r="K149" s="423"/>
      <c r="L149" s="423"/>
      <c r="M149" s="423"/>
      <c r="N149" s="423"/>
      <c r="O149" s="423"/>
      <c r="P149" s="570"/>
      <c r="Q149" s="571"/>
      <c r="R149" s="571"/>
      <c r="S149" s="571"/>
      <c r="T149" s="571"/>
      <c r="U149" s="571"/>
      <c r="V149" s="571"/>
      <c r="W149" s="572"/>
      <c r="X149" s="19"/>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ht="26.25" customHeight="1" thickBot="1" x14ac:dyDescent="0.25">
      <c r="A150" s="283"/>
      <c r="B150" s="423"/>
      <c r="C150" s="423"/>
      <c r="D150" s="423"/>
      <c r="E150" s="423"/>
      <c r="F150" s="423"/>
      <c r="G150" s="597" t="s">
        <v>247</v>
      </c>
      <c r="H150" s="598"/>
      <c r="I150" s="598"/>
      <c r="J150" s="598"/>
      <c r="K150" s="598"/>
      <c r="L150" s="598"/>
      <c r="M150" s="598"/>
      <c r="N150" s="599"/>
      <c r="O150" s="423"/>
      <c r="P150" s="573"/>
      <c r="Q150" s="574"/>
      <c r="R150" s="574"/>
      <c r="S150" s="574"/>
      <c r="T150" s="574"/>
      <c r="U150" s="574"/>
      <c r="V150" s="574"/>
      <c r="W150" s="575"/>
      <c r="X150" s="19"/>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ht="44" thickBot="1" x14ac:dyDescent="0.25">
      <c r="A151" s="283"/>
      <c r="B151" s="667" t="s">
        <v>200</v>
      </c>
      <c r="C151" s="668"/>
      <c r="D151" s="423"/>
      <c r="E151" s="284" t="s">
        <v>261</v>
      </c>
      <c r="F151" s="423"/>
      <c r="G151" s="423"/>
      <c r="H151" s="423"/>
      <c r="I151" s="423"/>
      <c r="J151" s="423"/>
      <c r="K151" s="423"/>
      <c r="L151" s="423"/>
      <c r="M151" s="423"/>
      <c r="N151" s="423"/>
      <c r="O151" s="423"/>
      <c r="P151" s="423"/>
      <c r="Q151" s="423"/>
      <c r="R151" s="423"/>
      <c r="S151" s="423"/>
      <c r="T151" s="423"/>
      <c r="U151" s="423"/>
      <c r="V151" s="423"/>
      <c r="W151" s="423"/>
      <c r="X151" s="19"/>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ht="38.25" customHeight="1" thickBot="1" x14ac:dyDescent="0.25">
      <c r="A152" s="283"/>
      <c r="B152" s="423"/>
      <c r="C152" s="423"/>
      <c r="D152" s="423"/>
      <c r="E152" s="423"/>
      <c r="F152" s="285"/>
      <c r="G152" s="650">
        <v>42735</v>
      </c>
      <c r="H152" s="651"/>
      <c r="I152" s="406"/>
      <c r="J152" s="650">
        <v>43100</v>
      </c>
      <c r="K152" s="651"/>
      <c r="L152" s="406"/>
      <c r="M152" s="650">
        <v>43465</v>
      </c>
      <c r="N152" s="651"/>
      <c r="O152" s="423"/>
      <c r="P152" s="559" t="s">
        <v>310</v>
      </c>
      <c r="Q152" s="560"/>
      <c r="R152" s="560"/>
      <c r="S152" s="560"/>
      <c r="T152" s="560"/>
      <c r="U152" s="560"/>
      <c r="V152" s="560"/>
      <c r="W152" s="561"/>
      <c r="X152" s="19"/>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ht="17" thickBot="1" x14ac:dyDescent="0.25">
      <c r="A153" s="283"/>
      <c r="B153" s="423"/>
      <c r="C153" s="423"/>
      <c r="D153" s="423"/>
      <c r="E153" s="423"/>
      <c r="F153" s="423"/>
      <c r="G153" s="687"/>
      <c r="H153" s="687"/>
      <c r="I153" s="423"/>
      <c r="J153" s="687"/>
      <c r="K153" s="687"/>
      <c r="L153" s="423"/>
      <c r="M153" s="687"/>
      <c r="N153" s="687"/>
      <c r="O153" s="423"/>
      <c r="P153" s="562"/>
      <c r="Q153" s="562"/>
      <c r="R153" s="562"/>
      <c r="S153" s="562"/>
      <c r="T153" s="562"/>
      <c r="U153" s="562"/>
      <c r="V153" s="562"/>
      <c r="W153" s="562"/>
      <c r="X153" s="19"/>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ht="49.5" customHeight="1" thickBot="1" x14ac:dyDescent="0.25">
      <c r="A154" s="283"/>
      <c r="B154" s="684" t="s">
        <v>157</v>
      </c>
      <c r="C154" s="685"/>
      <c r="D154" s="161"/>
      <c r="E154" s="166">
        <f>('Financial Statements'!F6-'Financial Statements'!E6)/'Financial Statements'!E6</f>
        <v>-1.579934827688358E-2</v>
      </c>
      <c r="F154" s="421"/>
      <c r="G154" s="681">
        <v>0.12</v>
      </c>
      <c r="H154" s="682"/>
      <c r="I154" s="286"/>
      <c r="J154" s="681">
        <v>0.1</v>
      </c>
      <c r="K154" s="682"/>
      <c r="L154" s="286"/>
      <c r="M154" s="681">
        <v>0.08</v>
      </c>
      <c r="N154" s="682"/>
      <c r="O154" s="423"/>
      <c r="P154" s="559" t="s">
        <v>329</v>
      </c>
      <c r="Q154" s="560"/>
      <c r="R154" s="560"/>
      <c r="S154" s="560"/>
      <c r="T154" s="560"/>
      <c r="U154" s="560"/>
      <c r="V154" s="560"/>
      <c r="W154" s="561"/>
      <c r="X154" s="19"/>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ht="17" thickBot="1" x14ac:dyDescent="0.25">
      <c r="A155" s="283"/>
      <c r="B155" s="686"/>
      <c r="C155" s="686"/>
      <c r="D155" s="424"/>
      <c r="E155" s="287"/>
      <c r="F155" s="421"/>
      <c r="G155" s="683"/>
      <c r="H155" s="683"/>
      <c r="I155" s="286"/>
      <c r="J155" s="683"/>
      <c r="K155" s="683"/>
      <c r="L155" s="286"/>
      <c r="M155" s="683"/>
      <c r="N155" s="683"/>
      <c r="O155" s="423"/>
      <c r="P155" s="562"/>
      <c r="Q155" s="562"/>
      <c r="R155" s="562"/>
      <c r="S155" s="562"/>
      <c r="T155" s="562"/>
      <c r="U155" s="562"/>
      <c r="V155" s="562"/>
      <c r="W155" s="562"/>
      <c r="X155" s="19"/>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ht="46.5" customHeight="1" thickBot="1" x14ac:dyDescent="0.25">
      <c r="A156" s="283"/>
      <c r="B156" s="576" t="s">
        <v>198</v>
      </c>
      <c r="C156" s="577"/>
      <c r="D156" s="424"/>
      <c r="E156" s="166">
        <f>'Financial Statements'!$F7/'Financial Statements'!F6</f>
        <v>0.89752851075214868</v>
      </c>
      <c r="F156" s="421"/>
      <c r="G156" s="681">
        <v>0.08</v>
      </c>
      <c r="H156" s="682"/>
      <c r="I156" s="286"/>
      <c r="J156" s="681">
        <v>0.05</v>
      </c>
      <c r="K156" s="682"/>
      <c r="L156" s="286"/>
      <c r="M156" s="681">
        <v>0.05</v>
      </c>
      <c r="N156" s="682"/>
      <c r="O156" s="423"/>
      <c r="P156" s="559" t="s">
        <v>330</v>
      </c>
      <c r="Q156" s="560"/>
      <c r="R156" s="560"/>
      <c r="S156" s="560"/>
      <c r="T156" s="560"/>
      <c r="U156" s="560"/>
      <c r="V156" s="560"/>
      <c r="W156" s="561"/>
      <c r="X156" s="19" t="s">
        <v>439</v>
      </c>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ht="17" thickBot="1" x14ac:dyDescent="0.25">
      <c r="A157" s="283"/>
      <c r="B157" s="686"/>
      <c r="C157" s="686"/>
      <c r="D157" s="424"/>
      <c r="E157" s="287"/>
      <c r="F157" s="421"/>
      <c r="G157" s="683"/>
      <c r="H157" s="683"/>
      <c r="I157" s="286"/>
      <c r="J157" s="683"/>
      <c r="K157" s="683"/>
      <c r="L157" s="286"/>
      <c r="M157" s="683"/>
      <c r="N157" s="683"/>
      <c r="O157" s="423"/>
      <c r="P157" s="562"/>
      <c r="Q157" s="562"/>
      <c r="R157" s="562"/>
      <c r="S157" s="562"/>
      <c r="T157" s="562"/>
      <c r="U157" s="562"/>
      <c r="V157" s="562"/>
      <c r="W157" s="562"/>
      <c r="X157" s="19"/>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ht="46.5" customHeight="1" thickBot="1" x14ac:dyDescent="0.25">
      <c r="A158" s="283"/>
      <c r="B158" s="576" t="s">
        <v>191</v>
      </c>
      <c r="C158" s="577"/>
      <c r="D158" s="424"/>
      <c r="E158" s="166">
        <f>'Financial Statements'!$F9/'Financial Statements'!F6</f>
        <v>0.89762884184475433</v>
      </c>
      <c r="F158" s="421"/>
      <c r="G158" s="681">
        <v>0.08</v>
      </c>
      <c r="H158" s="682"/>
      <c r="I158" s="286"/>
      <c r="J158" s="681">
        <v>0.05</v>
      </c>
      <c r="K158" s="682"/>
      <c r="L158" s="286"/>
      <c r="M158" s="681">
        <v>0.05</v>
      </c>
      <c r="N158" s="682"/>
      <c r="O158" s="423"/>
      <c r="P158" s="559" t="s">
        <v>331</v>
      </c>
      <c r="Q158" s="560"/>
      <c r="R158" s="560"/>
      <c r="S158" s="560"/>
      <c r="T158" s="560"/>
      <c r="U158" s="560"/>
      <c r="V158" s="560"/>
      <c r="W158" s="561"/>
      <c r="X158" s="19"/>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ht="17" thickBot="1" x14ac:dyDescent="0.25">
      <c r="A159" s="283"/>
      <c r="B159" s="686"/>
      <c r="C159" s="686"/>
      <c r="D159" s="424"/>
      <c r="E159" s="287"/>
      <c r="F159" s="421"/>
      <c r="G159" s="683"/>
      <c r="H159" s="683"/>
      <c r="I159" s="286"/>
      <c r="J159" s="683"/>
      <c r="K159" s="683"/>
      <c r="L159" s="286"/>
      <c r="M159" s="683"/>
      <c r="N159" s="683"/>
      <c r="O159" s="423"/>
      <c r="P159" s="562"/>
      <c r="Q159" s="562"/>
      <c r="R159" s="562"/>
      <c r="S159" s="562"/>
      <c r="T159" s="562"/>
      <c r="U159" s="562"/>
      <c r="V159" s="562"/>
      <c r="W159" s="562"/>
      <c r="X159" s="19"/>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ht="66" customHeight="1" thickBot="1" x14ac:dyDescent="0.25">
      <c r="A160" s="283"/>
      <c r="B160" s="576" t="s">
        <v>193</v>
      </c>
      <c r="C160" s="577"/>
      <c r="D160" s="424"/>
      <c r="E160" s="167">
        <f>'Financial Statements'!$F11</f>
        <v>127</v>
      </c>
      <c r="F160" s="421"/>
      <c r="G160" s="689">
        <v>129.6</v>
      </c>
      <c r="H160" s="690"/>
      <c r="I160" s="420"/>
      <c r="J160" s="689">
        <v>141</v>
      </c>
      <c r="K160" s="690"/>
      <c r="L160" s="420"/>
      <c r="M160" s="689">
        <v>152</v>
      </c>
      <c r="N160" s="690"/>
      <c r="O160" s="423"/>
      <c r="P160" s="563" t="s">
        <v>334</v>
      </c>
      <c r="Q160" s="564"/>
      <c r="R160" s="564"/>
      <c r="S160" s="564"/>
      <c r="T160" s="564"/>
      <c r="U160" s="564"/>
      <c r="V160" s="564"/>
      <c r="W160" s="565"/>
      <c r="X160" s="19"/>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ht="17" thickBot="1" x14ac:dyDescent="0.25">
      <c r="A161" s="283"/>
      <c r="B161" s="686"/>
      <c r="C161" s="686"/>
      <c r="D161" s="424"/>
      <c r="E161" s="287"/>
      <c r="F161" s="421"/>
      <c r="G161" s="683"/>
      <c r="H161" s="683"/>
      <c r="I161" s="286"/>
      <c r="J161" s="683"/>
      <c r="K161" s="683"/>
      <c r="L161" s="286"/>
      <c r="M161" s="683"/>
      <c r="N161" s="683"/>
      <c r="O161" s="423"/>
      <c r="P161" s="546"/>
      <c r="Q161" s="546"/>
      <c r="R161" s="546"/>
      <c r="S161" s="546"/>
      <c r="T161" s="546"/>
      <c r="U161" s="546"/>
      <c r="V161" s="546"/>
      <c r="W161" s="546"/>
      <c r="X161" s="19"/>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ht="46.5" customHeight="1" thickBot="1" x14ac:dyDescent="0.25">
      <c r="A162" s="283"/>
      <c r="B162" s="576" t="s">
        <v>161</v>
      </c>
      <c r="C162" s="577"/>
      <c r="D162" s="424"/>
      <c r="E162" s="166">
        <f>'Financial Statements'!$F13/'Financial Statements'!F12</f>
        <v>-3.8329473768266391E-3</v>
      </c>
      <c r="F162" s="421"/>
      <c r="G162" s="681">
        <v>0</v>
      </c>
      <c r="H162" s="682"/>
      <c r="I162" s="286"/>
      <c r="J162" s="681">
        <v>0</v>
      </c>
      <c r="K162" s="682"/>
      <c r="L162" s="286"/>
      <c r="M162" s="681">
        <v>0</v>
      </c>
      <c r="N162" s="682"/>
      <c r="O162" s="423"/>
      <c r="P162" s="559" t="s">
        <v>332</v>
      </c>
      <c r="Q162" s="560"/>
      <c r="R162" s="560"/>
      <c r="S162" s="560"/>
      <c r="T162" s="560"/>
      <c r="U162" s="560"/>
      <c r="V162" s="560"/>
      <c r="W162" s="561"/>
      <c r="X162" s="19"/>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ht="17" thickBot="1" x14ac:dyDescent="0.25">
      <c r="A163" s="283"/>
      <c r="B163" s="686"/>
      <c r="C163" s="686"/>
      <c r="D163" s="424"/>
      <c r="E163" s="287"/>
      <c r="F163" s="421"/>
      <c r="G163" s="683"/>
      <c r="H163" s="683"/>
      <c r="I163" s="286"/>
      <c r="J163" s="683"/>
      <c r="K163" s="683"/>
      <c r="L163" s="286"/>
      <c r="M163" s="683"/>
      <c r="N163" s="683"/>
      <c r="O163" s="423"/>
      <c r="P163" s="562"/>
      <c r="Q163" s="562"/>
      <c r="R163" s="562"/>
      <c r="S163" s="562"/>
      <c r="T163" s="562"/>
      <c r="U163" s="562"/>
      <c r="V163" s="562"/>
      <c r="W163" s="562"/>
      <c r="X163" s="19"/>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ht="35.25" customHeight="1" thickBot="1" x14ac:dyDescent="0.25">
      <c r="A164" s="283"/>
      <c r="B164" s="684" t="s">
        <v>201</v>
      </c>
      <c r="C164" s="685"/>
      <c r="D164" s="161"/>
      <c r="E164" s="167">
        <f>'Financial Statements'!$F14</f>
        <v>0.01</v>
      </c>
      <c r="F164" s="421"/>
      <c r="G164" s="689">
        <v>0</v>
      </c>
      <c r="H164" s="690"/>
      <c r="I164" s="420"/>
      <c r="J164" s="689">
        <v>0</v>
      </c>
      <c r="K164" s="690"/>
      <c r="L164" s="420"/>
      <c r="M164" s="689">
        <v>0</v>
      </c>
      <c r="N164" s="690"/>
      <c r="O164" s="423"/>
      <c r="P164" s="559" t="s">
        <v>333</v>
      </c>
      <c r="Q164" s="560"/>
      <c r="R164" s="560"/>
      <c r="S164" s="560"/>
      <c r="T164" s="560"/>
      <c r="U164" s="560"/>
      <c r="V164" s="560"/>
      <c r="W164" s="561"/>
      <c r="X164" s="19"/>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ht="16" x14ac:dyDescent="0.2">
      <c r="A165" s="283"/>
      <c r="B165" s="688"/>
      <c r="C165" s="688"/>
      <c r="D165" s="424"/>
      <c r="E165" s="163"/>
      <c r="F165" s="423"/>
      <c r="G165" s="635"/>
      <c r="H165" s="635"/>
      <c r="I165" s="423"/>
      <c r="J165" s="635"/>
      <c r="K165" s="635"/>
      <c r="L165" s="423"/>
      <c r="M165" s="635"/>
      <c r="N165" s="635"/>
      <c r="O165" s="423"/>
      <c r="P165" s="423"/>
      <c r="Q165" s="423"/>
      <c r="R165" s="423"/>
      <c r="S165" s="423"/>
      <c r="T165" s="423"/>
      <c r="U165" s="423"/>
      <c r="V165" s="423"/>
      <c r="W165" s="423"/>
      <c r="X165" s="19"/>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ht="16" x14ac:dyDescent="0.2">
      <c r="A166" s="283"/>
      <c r="B166" s="424"/>
      <c r="C166" s="424"/>
      <c r="D166" s="424"/>
      <c r="E166" s="424"/>
      <c r="F166" s="424"/>
      <c r="G166" s="424"/>
      <c r="H166" s="424"/>
      <c r="I166" s="424"/>
      <c r="J166" s="424"/>
      <c r="K166" s="424"/>
      <c r="L166" s="424"/>
      <c r="M166" s="424"/>
      <c r="N166" s="424"/>
      <c r="O166" s="424"/>
      <c r="P166" s="423"/>
      <c r="Q166" s="423"/>
      <c r="R166" s="423"/>
      <c r="S166" s="423"/>
      <c r="T166" s="423"/>
      <c r="U166" s="423"/>
      <c r="V166" s="423"/>
      <c r="W166" s="423"/>
      <c r="X166" s="19"/>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ht="17" thickBot="1" x14ac:dyDescent="0.25">
      <c r="A167" s="283"/>
      <c r="B167" s="688"/>
      <c r="C167" s="688"/>
      <c r="D167" s="424"/>
      <c r="E167" s="163"/>
      <c r="F167" s="423"/>
      <c r="G167" s="688"/>
      <c r="H167" s="688"/>
      <c r="I167" s="423"/>
      <c r="J167" s="688"/>
      <c r="K167" s="688"/>
      <c r="L167" s="423"/>
      <c r="M167" s="688"/>
      <c r="N167" s="688"/>
      <c r="O167" s="423"/>
      <c r="P167" s="423"/>
      <c r="Q167" s="423"/>
      <c r="R167" s="423"/>
      <c r="S167" s="423"/>
      <c r="T167" s="423"/>
      <c r="U167" s="423"/>
      <c r="V167" s="423"/>
      <c r="W167" s="423"/>
      <c r="X167" s="19"/>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ht="17" thickBot="1" x14ac:dyDescent="0.25">
      <c r="A168" s="283"/>
      <c r="B168" s="597" t="s">
        <v>248</v>
      </c>
      <c r="C168" s="598"/>
      <c r="D168" s="598"/>
      <c r="E168" s="598"/>
      <c r="F168" s="598"/>
      <c r="G168" s="598"/>
      <c r="H168" s="598"/>
      <c r="I168" s="598"/>
      <c r="J168" s="598"/>
      <c r="K168" s="598"/>
      <c r="L168" s="598"/>
      <c r="M168" s="598"/>
      <c r="N168" s="599"/>
      <c r="O168" s="424"/>
      <c r="P168" s="423"/>
      <c r="Q168" s="423"/>
      <c r="R168" s="423"/>
      <c r="S168" s="423"/>
      <c r="T168" s="423"/>
      <c r="U168" s="423"/>
      <c r="V168" s="423"/>
      <c r="W168" s="423"/>
      <c r="X168" s="19"/>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ht="16" x14ac:dyDescent="0.2">
      <c r="A169" s="283"/>
      <c r="B169" s="688"/>
      <c r="C169" s="688"/>
      <c r="D169" s="424"/>
      <c r="E169" s="163"/>
      <c r="F169" s="423"/>
      <c r="G169" s="688"/>
      <c r="H169" s="688"/>
      <c r="I169" s="423"/>
      <c r="J169" s="688"/>
      <c r="K169" s="688"/>
      <c r="L169" s="423"/>
      <c r="M169" s="688"/>
      <c r="N169" s="688"/>
      <c r="O169" s="423"/>
      <c r="P169" s="423"/>
      <c r="Q169" s="423"/>
      <c r="R169" s="423"/>
      <c r="S169" s="423"/>
      <c r="T169" s="423"/>
      <c r="U169" s="423"/>
      <c r="V169" s="423"/>
      <c r="W169" s="423"/>
      <c r="X169" s="19"/>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ht="17" thickBot="1" x14ac:dyDescent="0.25">
      <c r="A170" s="283"/>
      <c r="B170" s="424"/>
      <c r="C170" s="424"/>
      <c r="D170" s="424"/>
      <c r="E170" s="424"/>
      <c r="F170" s="424"/>
      <c r="G170" s="424"/>
      <c r="H170" s="424"/>
      <c r="I170" s="424"/>
      <c r="J170" s="424"/>
      <c r="K170" s="424"/>
      <c r="L170" s="424"/>
      <c r="M170" s="424"/>
      <c r="N170" s="424"/>
      <c r="O170" s="423"/>
      <c r="P170" s="423"/>
      <c r="Q170" s="423"/>
      <c r="R170" s="423"/>
      <c r="S170" s="423"/>
      <c r="T170" s="423"/>
      <c r="U170" s="423"/>
      <c r="V170" s="423"/>
      <c r="W170" s="423"/>
      <c r="X170" s="19"/>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ht="17" thickBot="1" x14ac:dyDescent="0.25">
      <c r="A171" s="283"/>
      <c r="B171" s="688"/>
      <c r="C171" s="688"/>
      <c r="D171" s="717" t="s">
        <v>335</v>
      </c>
      <c r="E171" s="718"/>
      <c r="F171" s="718"/>
      <c r="G171" s="718"/>
      <c r="H171" s="718"/>
      <c r="I171" s="718"/>
      <c r="J171" s="718"/>
      <c r="K171" s="718"/>
      <c r="L171" s="719"/>
      <c r="M171" s="688"/>
      <c r="N171" s="688"/>
      <c r="O171" s="423"/>
      <c r="P171" s="423"/>
      <c r="Q171" s="423"/>
      <c r="R171" s="423"/>
      <c r="S171" s="423"/>
      <c r="T171" s="423"/>
      <c r="U171" s="423"/>
      <c r="V171" s="423"/>
      <c r="W171" s="423"/>
      <c r="X171" s="19"/>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ht="16" x14ac:dyDescent="0.2">
      <c r="A172" s="283"/>
      <c r="B172" s="688"/>
      <c r="C172" s="688"/>
      <c r="D172" s="424"/>
      <c r="E172" s="162"/>
      <c r="F172" s="424"/>
      <c r="G172" s="688"/>
      <c r="H172" s="688"/>
      <c r="I172" s="424"/>
      <c r="J172" s="688"/>
      <c r="K172" s="688"/>
      <c r="L172" s="424"/>
      <c r="M172" s="688"/>
      <c r="N172" s="688"/>
      <c r="O172" s="423"/>
      <c r="P172" s="423"/>
      <c r="Q172" s="423"/>
      <c r="R172" s="423"/>
      <c r="S172" s="423"/>
      <c r="T172" s="423"/>
      <c r="U172" s="423"/>
      <c r="V172" s="423"/>
      <c r="W172" s="423"/>
      <c r="X172" s="19"/>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ht="16" x14ac:dyDescent="0.2">
      <c r="A173" s="283"/>
      <c r="B173" s="423"/>
      <c r="C173" s="423"/>
      <c r="D173" s="423"/>
      <c r="E173" s="423"/>
      <c r="F173" s="423"/>
      <c r="G173" s="423"/>
      <c r="H173" s="423"/>
      <c r="I173" s="423"/>
      <c r="J173" s="423"/>
      <c r="K173" s="423"/>
      <c r="L173" s="423"/>
      <c r="M173" s="423"/>
      <c r="N173" s="423"/>
      <c r="O173" s="423"/>
      <c r="P173" s="423"/>
      <c r="Q173" s="423"/>
      <c r="R173" s="423"/>
      <c r="S173" s="423"/>
      <c r="T173" s="423"/>
      <c r="U173" s="423"/>
      <c r="V173" s="423"/>
      <c r="W173" s="423"/>
      <c r="X173" s="19"/>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ht="17" thickBot="1" x14ac:dyDescent="0.25">
      <c r="A174" s="283"/>
      <c r="B174" s="423"/>
      <c r="C174" s="423"/>
      <c r="D174" s="423"/>
      <c r="E174" s="423"/>
      <c r="F174" s="423"/>
      <c r="G174" s="423"/>
      <c r="H174" s="423"/>
      <c r="I174" s="423"/>
      <c r="J174" s="423"/>
      <c r="K174" s="423"/>
      <c r="L174" s="423"/>
      <c r="M174" s="423"/>
      <c r="N174" s="423"/>
      <c r="O174" s="423"/>
      <c r="P174" s="423"/>
      <c r="Q174" s="423"/>
      <c r="R174" s="423"/>
      <c r="S174" s="423"/>
      <c r="T174" s="423"/>
      <c r="U174" s="423"/>
      <c r="V174" s="423"/>
      <c r="W174" s="423"/>
      <c r="X174" s="19"/>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ht="17" thickBot="1" x14ac:dyDescent="0.25">
      <c r="A175" s="283"/>
      <c r="B175" s="423"/>
      <c r="C175" s="423"/>
      <c r="D175" s="423"/>
      <c r="E175" s="423"/>
      <c r="F175" s="423"/>
      <c r="G175" s="597" t="s">
        <v>247</v>
      </c>
      <c r="H175" s="598"/>
      <c r="I175" s="598"/>
      <c r="J175" s="598"/>
      <c r="K175" s="598"/>
      <c r="L175" s="598"/>
      <c r="M175" s="598"/>
      <c r="N175" s="599"/>
      <c r="O175" s="423"/>
      <c r="P175" s="423"/>
      <c r="Q175" s="423"/>
      <c r="R175" s="423"/>
      <c r="S175" s="423"/>
      <c r="T175" s="423"/>
      <c r="U175" s="423"/>
      <c r="V175" s="423"/>
      <c r="W175" s="423"/>
      <c r="X175" s="19"/>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ht="30" thickBot="1" x14ac:dyDescent="0.25">
      <c r="A176" s="283"/>
      <c r="B176" s="692" t="s">
        <v>245</v>
      </c>
      <c r="C176" s="693"/>
      <c r="D176" s="423"/>
      <c r="E176" s="284" t="s">
        <v>262</v>
      </c>
      <c r="F176" s="423"/>
      <c r="G176" s="423"/>
      <c r="H176" s="423"/>
      <c r="I176" s="423"/>
      <c r="J176" s="423"/>
      <c r="K176" s="423"/>
      <c r="L176" s="423"/>
      <c r="M176" s="423"/>
      <c r="N176" s="423"/>
      <c r="O176" s="423"/>
      <c r="P176" s="567" t="s">
        <v>290</v>
      </c>
      <c r="Q176" s="568"/>
      <c r="R176" s="568"/>
      <c r="S176" s="568"/>
      <c r="T176" s="568"/>
      <c r="U176" s="568"/>
      <c r="V176" s="568"/>
      <c r="W176" s="569"/>
      <c r="X176" s="19"/>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ht="16" x14ac:dyDescent="0.2">
      <c r="A177" s="283"/>
      <c r="B177" s="423"/>
      <c r="C177" s="423"/>
      <c r="D177" s="423"/>
      <c r="E177" s="423"/>
      <c r="F177" s="423"/>
      <c r="G177" s="424"/>
      <c r="H177" s="424"/>
      <c r="I177" s="424"/>
      <c r="J177" s="424"/>
      <c r="K177" s="424"/>
      <c r="L177" s="424"/>
      <c r="M177" s="424"/>
      <c r="N177" s="424"/>
      <c r="O177" s="423"/>
      <c r="P177" s="570"/>
      <c r="Q177" s="571"/>
      <c r="R177" s="571"/>
      <c r="S177" s="571"/>
      <c r="T177" s="571"/>
      <c r="U177" s="571"/>
      <c r="V177" s="571"/>
      <c r="W177" s="572"/>
      <c r="X177" s="19"/>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ht="51.75" customHeight="1" thickBot="1" x14ac:dyDescent="0.25">
      <c r="A178" s="283"/>
      <c r="B178" s="423"/>
      <c r="C178" s="423"/>
      <c r="D178" s="423"/>
      <c r="E178" s="423"/>
      <c r="F178" s="423"/>
      <c r="G178" s="688"/>
      <c r="H178" s="688"/>
      <c r="I178" s="423"/>
      <c r="J178" s="688"/>
      <c r="K178" s="688"/>
      <c r="L178" s="423"/>
      <c r="M178" s="688"/>
      <c r="N178" s="688"/>
      <c r="O178" s="423"/>
      <c r="P178" s="573"/>
      <c r="Q178" s="574"/>
      <c r="R178" s="574"/>
      <c r="S178" s="574"/>
      <c r="T178" s="574"/>
      <c r="U178" s="574"/>
      <c r="V178" s="574"/>
      <c r="W178" s="575"/>
      <c r="X178" s="19"/>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ht="17.25" customHeight="1" thickBot="1" x14ac:dyDescent="0.25">
      <c r="A179" s="283"/>
      <c r="B179" s="698" t="s">
        <v>207</v>
      </c>
      <c r="C179" s="698"/>
      <c r="D179" s="163"/>
      <c r="E179" s="421"/>
      <c r="F179" s="423"/>
      <c r="G179" s="694">
        <f>G152</f>
        <v>42735</v>
      </c>
      <c r="H179" s="695"/>
      <c r="I179" s="428"/>
      <c r="J179" s="694">
        <f>J152</f>
        <v>43100</v>
      </c>
      <c r="K179" s="695"/>
      <c r="L179" s="428"/>
      <c r="M179" s="694">
        <f>M152</f>
        <v>43465</v>
      </c>
      <c r="N179" s="695"/>
      <c r="O179" s="423"/>
      <c r="P179" s="566"/>
      <c r="Q179" s="566"/>
      <c r="R179" s="566"/>
      <c r="S179" s="566"/>
      <c r="T179" s="566"/>
      <c r="U179" s="566"/>
      <c r="V179" s="566"/>
      <c r="W179" s="423"/>
      <c r="X179" s="19"/>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ht="17" thickBot="1" x14ac:dyDescent="0.25">
      <c r="A180" s="283"/>
      <c r="B180" s="691"/>
      <c r="C180" s="691"/>
      <c r="D180" s="424"/>
      <c r="E180" s="421"/>
      <c r="F180" s="423"/>
      <c r="G180" s="713"/>
      <c r="H180" s="713"/>
      <c r="I180" s="424"/>
      <c r="J180" s="713"/>
      <c r="K180" s="713"/>
      <c r="L180" s="424"/>
      <c r="M180" s="713"/>
      <c r="N180" s="713"/>
      <c r="O180" s="423"/>
      <c r="P180" s="423"/>
      <c r="Q180" s="423"/>
      <c r="R180" s="423"/>
      <c r="S180" s="423"/>
      <c r="T180" s="423"/>
      <c r="U180" s="423"/>
      <c r="V180" s="423"/>
      <c r="W180" s="423"/>
      <c r="X180" s="19"/>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ht="108.75" customHeight="1" thickBot="1" x14ac:dyDescent="0.25">
      <c r="A181" s="283"/>
      <c r="B181" s="581" t="s">
        <v>256</v>
      </c>
      <c r="C181" s="582"/>
      <c r="D181" s="424"/>
      <c r="E181" s="292">
        <f>'Financial Statements'!F20</f>
        <v>147</v>
      </c>
      <c r="F181" s="423"/>
      <c r="G181" s="700">
        <v>-25</v>
      </c>
      <c r="H181" s="701"/>
      <c r="I181" s="422"/>
      <c r="J181" s="700">
        <v>-2</v>
      </c>
      <c r="K181" s="701"/>
      <c r="L181" s="422"/>
      <c r="M181" s="700">
        <v>29</v>
      </c>
      <c r="N181" s="701"/>
      <c r="O181" s="423"/>
      <c r="P181" s="547" t="s">
        <v>311</v>
      </c>
      <c r="Q181" s="548"/>
      <c r="R181" s="548"/>
      <c r="S181" s="548"/>
      <c r="T181" s="548"/>
      <c r="U181" s="548"/>
      <c r="V181" s="548"/>
      <c r="W181" s="549"/>
      <c r="X181" s="19"/>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ht="17" thickBot="1" x14ac:dyDescent="0.25">
      <c r="A182" s="283"/>
      <c r="B182" s="691"/>
      <c r="C182" s="691"/>
      <c r="D182" s="424"/>
      <c r="E182" s="289"/>
      <c r="F182" s="423"/>
      <c r="G182" s="699"/>
      <c r="H182" s="699"/>
      <c r="I182" s="422"/>
      <c r="J182" s="699"/>
      <c r="K182" s="699"/>
      <c r="L182" s="422"/>
      <c r="M182" s="699"/>
      <c r="N182" s="699"/>
      <c r="O182" s="423"/>
      <c r="P182" s="546"/>
      <c r="Q182" s="546"/>
      <c r="R182" s="546"/>
      <c r="S182" s="546"/>
      <c r="T182" s="546"/>
      <c r="U182" s="546"/>
      <c r="V182" s="546"/>
      <c r="W182" s="546"/>
      <c r="X182" s="19"/>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ht="15" customHeight="1" thickBot="1" x14ac:dyDescent="0.25">
      <c r="A183" s="283"/>
      <c r="B183" s="696" t="s">
        <v>164</v>
      </c>
      <c r="C183" s="697"/>
      <c r="D183" s="424"/>
      <c r="E183" s="288">
        <f>'Financial Statements'!$F21</f>
        <v>135.6</v>
      </c>
      <c r="F183" s="423"/>
      <c r="G183" s="700">
        <v>122.4</v>
      </c>
      <c r="H183" s="701"/>
      <c r="I183" s="422"/>
      <c r="J183" s="700">
        <v>109</v>
      </c>
      <c r="K183" s="701"/>
      <c r="L183" s="422"/>
      <c r="M183" s="700">
        <v>95</v>
      </c>
      <c r="N183" s="701"/>
      <c r="O183" s="423"/>
      <c r="P183" s="550" t="s">
        <v>288</v>
      </c>
      <c r="Q183" s="551"/>
      <c r="R183" s="551"/>
      <c r="S183" s="551"/>
      <c r="T183" s="551"/>
      <c r="U183" s="551"/>
      <c r="V183" s="551"/>
      <c r="W183" s="552"/>
      <c r="X183" s="19"/>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ht="17" thickBot="1" x14ac:dyDescent="0.25">
      <c r="A184" s="283"/>
      <c r="B184" s="691"/>
      <c r="C184" s="691"/>
      <c r="D184" s="424"/>
      <c r="E184" s="289"/>
      <c r="F184" s="423"/>
      <c r="G184" s="699"/>
      <c r="H184" s="699"/>
      <c r="I184" s="422"/>
      <c r="J184" s="699"/>
      <c r="K184" s="699"/>
      <c r="L184" s="422"/>
      <c r="M184" s="699"/>
      <c r="N184" s="699"/>
      <c r="O184" s="423"/>
      <c r="P184" s="553"/>
      <c r="Q184" s="554"/>
      <c r="R184" s="554"/>
      <c r="S184" s="554"/>
      <c r="T184" s="554"/>
      <c r="U184" s="554"/>
      <c r="V184" s="554"/>
      <c r="W184" s="555"/>
      <c r="X184" s="19"/>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ht="15" customHeight="1" thickBot="1" x14ac:dyDescent="0.25">
      <c r="A185" s="283"/>
      <c r="B185" s="581" t="s">
        <v>165</v>
      </c>
      <c r="C185" s="582"/>
      <c r="D185" s="424"/>
      <c r="E185" s="288">
        <f>'Financial Statements'!$F22</f>
        <v>18</v>
      </c>
      <c r="F185" s="423"/>
      <c r="G185" s="700">
        <v>-1</v>
      </c>
      <c r="H185" s="701"/>
      <c r="I185" s="422"/>
      <c r="J185" s="700">
        <v>-2</v>
      </c>
      <c r="K185" s="701"/>
      <c r="L185" s="422"/>
      <c r="M185" s="700">
        <v>-3</v>
      </c>
      <c r="N185" s="701"/>
      <c r="O185" s="423"/>
      <c r="P185" s="553"/>
      <c r="Q185" s="554"/>
      <c r="R185" s="554"/>
      <c r="S185" s="554"/>
      <c r="T185" s="554"/>
      <c r="U185" s="554"/>
      <c r="V185" s="554"/>
      <c r="W185" s="555"/>
      <c r="X185" s="19"/>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ht="17" thickBot="1" x14ac:dyDescent="0.25">
      <c r="A186" s="283"/>
      <c r="B186" s="691"/>
      <c r="C186" s="691"/>
      <c r="D186" s="424"/>
      <c r="E186" s="289"/>
      <c r="F186" s="423"/>
      <c r="G186" s="699"/>
      <c r="H186" s="699"/>
      <c r="I186" s="422"/>
      <c r="J186" s="699"/>
      <c r="K186" s="699"/>
      <c r="L186" s="422"/>
      <c r="M186" s="699"/>
      <c r="N186" s="699"/>
      <c r="O186" s="423"/>
      <c r="P186" s="553"/>
      <c r="Q186" s="554"/>
      <c r="R186" s="554"/>
      <c r="S186" s="554"/>
      <c r="T186" s="554"/>
      <c r="U186" s="554"/>
      <c r="V186" s="554"/>
      <c r="W186" s="555"/>
      <c r="X186" s="19"/>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ht="16.5" customHeight="1" thickBot="1" x14ac:dyDescent="0.25">
      <c r="A187" s="283"/>
      <c r="B187" s="696" t="s">
        <v>166</v>
      </c>
      <c r="C187" s="697"/>
      <c r="D187" s="424"/>
      <c r="E187" s="288">
        <f>'Financial Statements'!$F23</f>
        <v>40.9</v>
      </c>
      <c r="F187" s="423"/>
      <c r="G187" s="700">
        <v>0</v>
      </c>
      <c r="H187" s="701"/>
      <c r="I187" s="422"/>
      <c r="J187" s="700">
        <v>0</v>
      </c>
      <c r="K187" s="701"/>
      <c r="L187" s="422"/>
      <c r="M187" s="700">
        <v>0</v>
      </c>
      <c r="N187" s="701"/>
      <c r="O187" s="423"/>
      <c r="P187" s="553"/>
      <c r="Q187" s="554"/>
      <c r="R187" s="554"/>
      <c r="S187" s="554"/>
      <c r="T187" s="554"/>
      <c r="U187" s="554"/>
      <c r="V187" s="554"/>
      <c r="W187" s="555"/>
      <c r="X187" s="19"/>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ht="17" thickBot="1" x14ac:dyDescent="0.25">
      <c r="A188" s="283"/>
      <c r="B188" s="691"/>
      <c r="C188" s="691"/>
      <c r="D188" s="424"/>
      <c r="E188" s="289"/>
      <c r="F188" s="423"/>
      <c r="G188" s="699"/>
      <c r="H188" s="699"/>
      <c r="I188" s="422"/>
      <c r="J188" s="699"/>
      <c r="K188" s="699"/>
      <c r="L188" s="422"/>
      <c r="M188" s="699"/>
      <c r="N188" s="699"/>
      <c r="O188" s="423"/>
      <c r="P188" s="553"/>
      <c r="Q188" s="554"/>
      <c r="R188" s="554"/>
      <c r="S188" s="554"/>
      <c r="T188" s="554"/>
      <c r="U188" s="554"/>
      <c r="V188" s="554"/>
      <c r="W188" s="555"/>
      <c r="X188" s="19"/>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ht="31.5" customHeight="1" thickBot="1" x14ac:dyDescent="0.25">
      <c r="A189" s="283"/>
      <c r="B189" s="696" t="s">
        <v>204</v>
      </c>
      <c r="C189" s="697"/>
      <c r="D189" s="424"/>
      <c r="E189" s="288">
        <f>'Financial Statements'!$F25</f>
        <v>1459</v>
      </c>
      <c r="F189" s="423"/>
      <c r="G189" s="700">
        <v>7275</v>
      </c>
      <c r="H189" s="701"/>
      <c r="I189" s="422"/>
      <c r="J189" s="700">
        <v>7275</v>
      </c>
      <c r="K189" s="701"/>
      <c r="L189" s="422"/>
      <c r="M189" s="700">
        <v>7275</v>
      </c>
      <c r="N189" s="701"/>
      <c r="O189" s="423"/>
      <c r="P189" s="553"/>
      <c r="Q189" s="554"/>
      <c r="R189" s="554"/>
      <c r="S189" s="554"/>
      <c r="T189" s="554"/>
      <c r="U189" s="554"/>
      <c r="V189" s="554"/>
      <c r="W189" s="555"/>
      <c r="X189" s="19"/>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ht="17" thickBot="1" x14ac:dyDescent="0.25">
      <c r="A190" s="283"/>
      <c r="B190" s="691"/>
      <c r="C190" s="691"/>
      <c r="D190" s="424"/>
      <c r="E190" s="289"/>
      <c r="F190" s="423"/>
      <c r="G190" s="699"/>
      <c r="H190" s="699"/>
      <c r="I190" s="422"/>
      <c r="J190" s="699"/>
      <c r="K190" s="699"/>
      <c r="L190" s="422"/>
      <c r="M190" s="699"/>
      <c r="N190" s="699"/>
      <c r="O190" s="423"/>
      <c r="P190" s="553"/>
      <c r="Q190" s="554"/>
      <c r="R190" s="554"/>
      <c r="S190" s="554"/>
      <c r="T190" s="554"/>
      <c r="U190" s="554"/>
      <c r="V190" s="554"/>
      <c r="W190" s="555"/>
      <c r="X190" s="19"/>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ht="29.25" customHeight="1" thickBot="1" x14ac:dyDescent="0.25">
      <c r="A191" s="283"/>
      <c r="B191" s="581" t="s">
        <v>168</v>
      </c>
      <c r="C191" s="582"/>
      <c r="D191" s="424"/>
      <c r="E191" s="288">
        <f>'Financial Statements'!$F26</f>
        <v>320</v>
      </c>
      <c r="F191" s="423"/>
      <c r="G191" s="700">
        <v>64</v>
      </c>
      <c r="H191" s="701"/>
      <c r="I191" s="422"/>
      <c r="J191" s="700">
        <v>66</v>
      </c>
      <c r="K191" s="701"/>
      <c r="L191" s="422"/>
      <c r="M191" s="700">
        <v>69</v>
      </c>
      <c r="N191" s="701"/>
      <c r="O191" s="423"/>
      <c r="P191" s="553"/>
      <c r="Q191" s="554"/>
      <c r="R191" s="554"/>
      <c r="S191" s="554"/>
      <c r="T191" s="554"/>
      <c r="U191" s="554"/>
      <c r="V191" s="554"/>
      <c r="W191" s="555"/>
      <c r="X191" s="19"/>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ht="17" thickBot="1" x14ac:dyDescent="0.25">
      <c r="A192" s="283"/>
      <c r="B192" s="691"/>
      <c r="C192" s="691"/>
      <c r="D192" s="424"/>
      <c r="E192" s="289"/>
      <c r="F192" s="423"/>
      <c r="G192" s="699"/>
      <c r="H192" s="699"/>
      <c r="I192" s="422"/>
      <c r="J192" s="699"/>
      <c r="K192" s="699"/>
      <c r="L192" s="422"/>
      <c r="M192" s="699"/>
      <c r="N192" s="699"/>
      <c r="O192" s="423"/>
      <c r="P192" s="553"/>
      <c r="Q192" s="554"/>
      <c r="R192" s="554"/>
      <c r="S192" s="554"/>
      <c r="T192" s="554"/>
      <c r="U192" s="554"/>
      <c r="V192" s="554"/>
      <c r="W192" s="555"/>
      <c r="X192" s="19"/>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ht="15" customHeight="1" thickBot="1" x14ac:dyDescent="0.25">
      <c r="A193" s="283"/>
      <c r="B193" s="696" t="s">
        <v>169</v>
      </c>
      <c r="C193" s="697"/>
      <c r="D193" s="424"/>
      <c r="E193" s="288">
        <f>'Financial Statements'!$F27</f>
        <v>54</v>
      </c>
      <c r="F193" s="423"/>
      <c r="G193" s="700">
        <v>5</v>
      </c>
      <c r="H193" s="701"/>
      <c r="I193" s="422"/>
      <c r="J193" s="700">
        <v>6</v>
      </c>
      <c r="K193" s="701"/>
      <c r="L193" s="422"/>
      <c r="M193" s="700">
        <v>7</v>
      </c>
      <c r="N193" s="701"/>
      <c r="O193" s="423"/>
      <c r="P193" s="553"/>
      <c r="Q193" s="554"/>
      <c r="R193" s="554"/>
      <c r="S193" s="554"/>
      <c r="T193" s="554"/>
      <c r="U193" s="554"/>
      <c r="V193" s="554"/>
      <c r="W193" s="555"/>
      <c r="X193" s="19"/>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ht="17" thickBot="1" x14ac:dyDescent="0.25">
      <c r="A194" s="283"/>
      <c r="B194" s="691"/>
      <c r="C194" s="691"/>
      <c r="D194" s="424"/>
      <c r="E194" s="289"/>
      <c r="F194" s="423"/>
      <c r="G194" s="699"/>
      <c r="H194" s="699"/>
      <c r="I194" s="422"/>
      <c r="J194" s="699"/>
      <c r="K194" s="699"/>
      <c r="L194" s="422"/>
      <c r="M194" s="699"/>
      <c r="N194" s="699"/>
      <c r="O194" s="423"/>
      <c r="P194" s="553"/>
      <c r="Q194" s="554"/>
      <c r="R194" s="554"/>
      <c r="S194" s="554"/>
      <c r="T194" s="554"/>
      <c r="U194" s="554"/>
      <c r="V194" s="554"/>
      <c r="W194" s="555"/>
      <c r="X194" s="19"/>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ht="31.5" customHeight="1" thickBot="1" x14ac:dyDescent="0.25">
      <c r="A195" s="283"/>
      <c r="B195" s="581" t="s">
        <v>205</v>
      </c>
      <c r="C195" s="582"/>
      <c r="D195" s="424"/>
      <c r="E195" s="288">
        <f>'Financial Statements'!$F28</f>
        <v>371</v>
      </c>
      <c r="F195" s="423"/>
      <c r="G195" s="700">
        <v>18</v>
      </c>
      <c r="H195" s="701"/>
      <c r="I195" s="422"/>
      <c r="J195" s="700">
        <v>19</v>
      </c>
      <c r="K195" s="701"/>
      <c r="L195" s="422"/>
      <c r="M195" s="700">
        <v>20</v>
      </c>
      <c r="N195" s="701"/>
      <c r="O195" s="423"/>
      <c r="P195" s="556"/>
      <c r="Q195" s="557"/>
      <c r="R195" s="557"/>
      <c r="S195" s="557"/>
      <c r="T195" s="557"/>
      <c r="U195" s="557"/>
      <c r="V195" s="557"/>
      <c r="W195" s="558"/>
      <c r="X195" s="19"/>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ht="17" thickBot="1" x14ac:dyDescent="0.25">
      <c r="A196" s="283"/>
      <c r="B196" s="691"/>
      <c r="C196" s="691"/>
      <c r="D196" s="424"/>
      <c r="E196" s="289"/>
      <c r="F196" s="423"/>
      <c r="G196" s="654"/>
      <c r="H196" s="654"/>
      <c r="I196" s="421"/>
      <c r="J196" s="654"/>
      <c r="K196" s="654"/>
      <c r="L196" s="421"/>
      <c r="M196" s="654"/>
      <c r="N196" s="654"/>
      <c r="O196" s="423"/>
      <c r="P196" s="546"/>
      <c r="Q196" s="546"/>
      <c r="R196" s="546"/>
      <c r="S196" s="546"/>
      <c r="T196" s="546"/>
      <c r="U196" s="546"/>
      <c r="V196" s="546"/>
      <c r="W196" s="546"/>
      <c r="X196" s="19"/>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ht="15" customHeight="1" thickBot="1" x14ac:dyDescent="0.25">
      <c r="A197" s="283"/>
      <c r="B197" s="709" t="s">
        <v>208</v>
      </c>
      <c r="C197" s="709"/>
      <c r="D197" s="424"/>
      <c r="E197" s="289"/>
      <c r="F197" s="423"/>
      <c r="G197" s="595">
        <f>G179</f>
        <v>42735</v>
      </c>
      <c r="H197" s="710"/>
      <c r="I197" s="290"/>
      <c r="J197" s="595">
        <f>J179</f>
        <v>43100</v>
      </c>
      <c r="K197" s="710"/>
      <c r="L197" s="290"/>
      <c r="M197" s="595">
        <f>M179</f>
        <v>43465</v>
      </c>
      <c r="N197" s="710"/>
      <c r="O197" s="423"/>
      <c r="P197" s="546"/>
      <c r="Q197" s="546"/>
      <c r="R197" s="546"/>
      <c r="S197" s="546"/>
      <c r="T197" s="546"/>
      <c r="U197" s="546"/>
      <c r="V197" s="546"/>
      <c r="W197" s="546"/>
      <c r="X197" s="19"/>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ht="17" thickBot="1" x14ac:dyDescent="0.25">
      <c r="A198" s="283"/>
      <c r="B198" s="691"/>
      <c r="C198" s="691"/>
      <c r="D198" s="424"/>
      <c r="E198" s="289"/>
      <c r="F198" s="423"/>
      <c r="G198" s="654"/>
      <c r="H198" s="654"/>
      <c r="I198" s="421"/>
      <c r="J198" s="654"/>
      <c r="K198" s="654"/>
      <c r="L198" s="421"/>
      <c r="M198" s="654"/>
      <c r="N198" s="654"/>
      <c r="O198" s="423"/>
      <c r="P198" s="546"/>
      <c r="Q198" s="546"/>
      <c r="R198" s="546"/>
      <c r="S198" s="546"/>
      <c r="T198" s="546"/>
      <c r="U198" s="546"/>
      <c r="V198" s="546"/>
      <c r="W198" s="546"/>
      <c r="X198" s="19"/>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ht="15" customHeight="1" thickBot="1" x14ac:dyDescent="0.25">
      <c r="A199" s="283"/>
      <c r="B199" s="581" t="s">
        <v>173</v>
      </c>
      <c r="C199" s="582"/>
      <c r="D199" s="424"/>
      <c r="E199" s="288">
        <f>'Financial Statements'!$F32</f>
        <v>166</v>
      </c>
      <c r="F199" s="423"/>
      <c r="G199" s="689">
        <v>183</v>
      </c>
      <c r="H199" s="690"/>
      <c r="I199" s="420"/>
      <c r="J199" s="689">
        <v>200</v>
      </c>
      <c r="K199" s="690"/>
      <c r="L199" s="420"/>
      <c r="M199" s="689">
        <v>217</v>
      </c>
      <c r="N199" s="690"/>
      <c r="O199" s="423"/>
      <c r="P199" s="550" t="s">
        <v>287</v>
      </c>
      <c r="Q199" s="551"/>
      <c r="R199" s="551"/>
      <c r="S199" s="551"/>
      <c r="T199" s="551"/>
      <c r="U199" s="551"/>
      <c r="V199" s="551"/>
      <c r="W199" s="552"/>
      <c r="X199" s="19"/>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ht="17" thickBot="1" x14ac:dyDescent="0.25">
      <c r="A200" s="283"/>
      <c r="B200" s="702"/>
      <c r="C200" s="702"/>
      <c r="D200" s="424"/>
      <c r="E200" s="289"/>
      <c r="F200" s="423"/>
      <c r="G200" s="711"/>
      <c r="H200" s="711"/>
      <c r="I200" s="420"/>
      <c r="J200" s="711"/>
      <c r="K200" s="711"/>
      <c r="L200" s="420"/>
      <c r="M200" s="711"/>
      <c r="N200" s="711"/>
      <c r="O200" s="423"/>
      <c r="P200" s="553"/>
      <c r="Q200" s="554"/>
      <c r="R200" s="554"/>
      <c r="S200" s="554"/>
      <c r="T200" s="554"/>
      <c r="U200" s="554"/>
      <c r="V200" s="554"/>
      <c r="W200" s="555"/>
      <c r="X200" s="19"/>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ht="33.75" customHeight="1" thickBot="1" x14ac:dyDescent="0.25">
      <c r="A201" s="283"/>
      <c r="B201" s="696" t="s">
        <v>174</v>
      </c>
      <c r="C201" s="697"/>
      <c r="D201" s="424"/>
      <c r="E201" s="288">
        <f>'Financial Statements'!$F33</f>
        <v>311</v>
      </c>
      <c r="F201" s="423"/>
      <c r="G201" s="689">
        <v>0</v>
      </c>
      <c r="H201" s="690"/>
      <c r="I201" s="420"/>
      <c r="J201" s="689">
        <v>0</v>
      </c>
      <c r="K201" s="690"/>
      <c r="L201" s="420"/>
      <c r="M201" s="689">
        <v>0</v>
      </c>
      <c r="N201" s="690"/>
      <c r="O201" s="423"/>
      <c r="P201" s="553"/>
      <c r="Q201" s="554"/>
      <c r="R201" s="554"/>
      <c r="S201" s="554"/>
      <c r="T201" s="554"/>
      <c r="U201" s="554"/>
      <c r="V201" s="554"/>
      <c r="W201" s="555"/>
      <c r="X201" s="19"/>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ht="17" thickBot="1" x14ac:dyDescent="0.25">
      <c r="A202" s="283"/>
      <c r="B202" s="702"/>
      <c r="C202" s="702"/>
      <c r="D202" s="424"/>
      <c r="E202" s="289"/>
      <c r="F202" s="164"/>
      <c r="G202" s="711"/>
      <c r="H202" s="711"/>
      <c r="I202" s="420"/>
      <c r="J202" s="711"/>
      <c r="K202" s="711"/>
      <c r="L202" s="420"/>
      <c r="M202" s="711"/>
      <c r="N202" s="711"/>
      <c r="O202" s="423"/>
      <c r="P202" s="553"/>
      <c r="Q202" s="554"/>
      <c r="R202" s="554"/>
      <c r="S202" s="554"/>
      <c r="T202" s="554"/>
      <c r="U202" s="554"/>
      <c r="V202" s="554"/>
      <c r="W202" s="555"/>
      <c r="X202" s="19"/>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ht="15" customHeight="1" thickBot="1" x14ac:dyDescent="0.25">
      <c r="A203" s="283"/>
      <c r="B203" s="696" t="s">
        <v>209</v>
      </c>
      <c r="C203" s="697"/>
      <c r="D203" s="424"/>
      <c r="E203" s="288">
        <f>'Financial Statements'!$F35</f>
        <v>2238</v>
      </c>
      <c r="F203" s="165"/>
      <c r="G203" s="689">
        <v>7275</v>
      </c>
      <c r="H203" s="690"/>
      <c r="I203" s="420"/>
      <c r="J203" s="689">
        <v>7275</v>
      </c>
      <c r="K203" s="690"/>
      <c r="L203" s="420"/>
      <c r="M203" s="689">
        <v>7275</v>
      </c>
      <c r="N203" s="690"/>
      <c r="O203" s="423"/>
      <c r="P203" s="553"/>
      <c r="Q203" s="554"/>
      <c r="R203" s="554"/>
      <c r="S203" s="554"/>
      <c r="T203" s="554"/>
      <c r="U203" s="554"/>
      <c r="V203" s="554"/>
      <c r="W203" s="555"/>
      <c r="X203" s="19"/>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ht="17" thickBot="1" x14ac:dyDescent="0.25">
      <c r="A204" s="283"/>
      <c r="B204" s="702"/>
      <c r="C204" s="702"/>
      <c r="D204" s="424"/>
      <c r="E204" s="289"/>
      <c r="F204" s="164"/>
      <c r="G204" s="711"/>
      <c r="H204" s="711"/>
      <c r="I204" s="420"/>
      <c r="J204" s="711"/>
      <c r="K204" s="711"/>
      <c r="L204" s="420"/>
      <c r="M204" s="711"/>
      <c r="N204" s="711"/>
      <c r="O204" s="423"/>
      <c r="P204" s="553"/>
      <c r="Q204" s="554"/>
      <c r="R204" s="554"/>
      <c r="S204" s="554"/>
      <c r="T204" s="554"/>
      <c r="U204" s="554"/>
      <c r="V204" s="554"/>
      <c r="W204" s="555"/>
      <c r="X204" s="19"/>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ht="30" customHeight="1" thickBot="1" x14ac:dyDescent="0.25">
      <c r="A205" s="283"/>
      <c r="B205" s="581" t="s">
        <v>210</v>
      </c>
      <c r="C205" s="582"/>
      <c r="D205" s="424"/>
      <c r="E205" s="288">
        <f>'Financial Statements'!$F36</f>
        <v>725.9</v>
      </c>
      <c r="F205" s="165"/>
      <c r="G205" s="689">
        <v>0</v>
      </c>
      <c r="H205" s="690"/>
      <c r="I205" s="420"/>
      <c r="J205" s="689">
        <v>0</v>
      </c>
      <c r="K205" s="690"/>
      <c r="L205" s="420"/>
      <c r="M205" s="689">
        <v>0</v>
      </c>
      <c r="N205" s="690"/>
      <c r="O205" s="423"/>
      <c r="P205" s="556"/>
      <c r="Q205" s="557"/>
      <c r="R205" s="557"/>
      <c r="S205" s="557"/>
      <c r="T205" s="557"/>
      <c r="U205" s="557"/>
      <c r="V205" s="557"/>
      <c r="W205" s="558"/>
      <c r="X205" s="19"/>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ht="17" thickBot="1" x14ac:dyDescent="0.25">
      <c r="A206" s="283"/>
      <c r="B206" s="702"/>
      <c r="C206" s="702"/>
      <c r="D206" s="424"/>
      <c r="E206" s="289"/>
      <c r="F206" s="164"/>
      <c r="G206" s="654"/>
      <c r="H206" s="654"/>
      <c r="I206" s="421"/>
      <c r="J206" s="654"/>
      <c r="K206" s="654"/>
      <c r="L206" s="421"/>
      <c r="M206" s="654"/>
      <c r="N206" s="654"/>
      <c r="O206" s="423"/>
      <c r="P206" s="546"/>
      <c r="Q206" s="546"/>
      <c r="R206" s="546"/>
      <c r="S206" s="546"/>
      <c r="T206" s="546"/>
      <c r="U206" s="546"/>
      <c r="V206" s="546"/>
      <c r="W206" s="546"/>
      <c r="X206" s="19"/>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ht="23.25" customHeight="1" thickBot="1" x14ac:dyDescent="0.25">
      <c r="A207" s="283"/>
      <c r="B207" s="703" t="s">
        <v>212</v>
      </c>
      <c r="C207" s="703"/>
      <c r="D207" s="424"/>
      <c r="E207" s="289"/>
      <c r="F207" s="165"/>
      <c r="G207" s="595">
        <f>G197</f>
        <v>42735</v>
      </c>
      <c r="H207" s="710"/>
      <c r="I207" s="290"/>
      <c r="J207" s="595">
        <f>J197</f>
        <v>43100</v>
      </c>
      <c r="K207" s="710"/>
      <c r="L207" s="290"/>
      <c r="M207" s="595">
        <f>M197</f>
        <v>43465</v>
      </c>
      <c r="N207" s="710"/>
      <c r="O207" s="423"/>
      <c r="P207" s="546"/>
      <c r="Q207" s="546"/>
      <c r="R207" s="546"/>
      <c r="S207" s="546"/>
      <c r="T207" s="546"/>
      <c r="U207" s="546"/>
      <c r="V207" s="546"/>
      <c r="W207" s="546"/>
      <c r="X207" s="19"/>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ht="17" thickBot="1" x14ac:dyDescent="0.25">
      <c r="A208" s="283"/>
      <c r="B208" s="702"/>
      <c r="C208" s="702"/>
      <c r="D208" s="424"/>
      <c r="E208" s="289"/>
      <c r="F208" s="164"/>
      <c r="G208" s="654"/>
      <c r="H208" s="654"/>
      <c r="I208" s="421"/>
      <c r="J208" s="654"/>
      <c r="K208" s="654"/>
      <c r="L208" s="421"/>
      <c r="M208" s="654"/>
      <c r="N208" s="654"/>
      <c r="O208" s="423"/>
      <c r="P208" s="546"/>
      <c r="Q208" s="546"/>
      <c r="R208" s="546"/>
      <c r="S208" s="546"/>
      <c r="T208" s="546"/>
      <c r="U208" s="546"/>
      <c r="V208" s="546"/>
      <c r="W208" s="546"/>
      <c r="X208" s="19"/>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ht="17" thickBot="1" x14ac:dyDescent="0.25">
      <c r="A209" s="283"/>
      <c r="B209" s="704" t="s">
        <v>179</v>
      </c>
      <c r="C209" s="705"/>
      <c r="D209" s="424"/>
      <c r="E209" s="288">
        <f>'Financial Statements'!$F40</f>
        <v>0.01</v>
      </c>
      <c r="F209" s="165"/>
      <c r="G209" s="700">
        <v>0</v>
      </c>
      <c r="H209" s="701"/>
      <c r="I209" s="422"/>
      <c r="J209" s="700">
        <v>0</v>
      </c>
      <c r="K209" s="701"/>
      <c r="L209" s="422"/>
      <c r="M209" s="700">
        <v>0</v>
      </c>
      <c r="N209" s="701"/>
      <c r="O209" s="423"/>
      <c r="P209" s="550" t="s">
        <v>337</v>
      </c>
      <c r="Q209" s="551"/>
      <c r="R209" s="551"/>
      <c r="S209" s="551"/>
      <c r="T209" s="551"/>
      <c r="U209" s="551"/>
      <c r="V209" s="551"/>
      <c r="W209" s="552"/>
      <c r="X209" s="19"/>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ht="17" thickBot="1" x14ac:dyDescent="0.25">
      <c r="A210" s="283"/>
      <c r="B210" s="702"/>
      <c r="C210" s="702"/>
      <c r="D210" s="424"/>
      <c r="E210" s="289"/>
      <c r="F210" s="164"/>
      <c r="G210" s="699"/>
      <c r="H210" s="699"/>
      <c r="I210" s="422"/>
      <c r="J210" s="699"/>
      <c r="K210" s="699"/>
      <c r="L210" s="422"/>
      <c r="M210" s="699"/>
      <c r="N210" s="699"/>
      <c r="O210" s="423"/>
      <c r="P210" s="553"/>
      <c r="Q210" s="554"/>
      <c r="R210" s="554"/>
      <c r="S210" s="554"/>
      <c r="T210" s="554"/>
      <c r="U210" s="554"/>
      <c r="V210" s="554"/>
      <c r="W210" s="555"/>
      <c r="X210" s="19"/>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ht="15" customHeight="1" thickBot="1" x14ac:dyDescent="0.25">
      <c r="A211" s="283"/>
      <c r="B211" s="704" t="s">
        <v>181</v>
      </c>
      <c r="C211" s="705"/>
      <c r="D211" s="424"/>
      <c r="E211" s="288">
        <f>'Financial Statements'!$F42</f>
        <v>-0.01</v>
      </c>
      <c r="F211" s="165"/>
      <c r="G211" s="700">
        <v>0</v>
      </c>
      <c r="H211" s="701"/>
      <c r="I211" s="422"/>
      <c r="J211" s="700">
        <v>0</v>
      </c>
      <c r="K211" s="701"/>
      <c r="L211" s="422"/>
      <c r="M211" s="700">
        <v>0</v>
      </c>
      <c r="N211" s="701"/>
      <c r="O211" s="423"/>
      <c r="P211" s="553"/>
      <c r="Q211" s="554"/>
      <c r="R211" s="554"/>
      <c r="S211" s="554"/>
      <c r="T211" s="554"/>
      <c r="U211" s="554"/>
      <c r="V211" s="554"/>
      <c r="W211" s="555"/>
      <c r="X211" s="19"/>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ht="17" thickBot="1" x14ac:dyDescent="0.25">
      <c r="A212" s="283"/>
      <c r="B212" s="702"/>
      <c r="C212" s="702"/>
      <c r="D212" s="424"/>
      <c r="E212" s="289"/>
      <c r="F212" s="424"/>
      <c r="G212" s="699"/>
      <c r="H212" s="699"/>
      <c r="I212" s="422"/>
      <c r="J212" s="699"/>
      <c r="K212" s="699"/>
      <c r="L212" s="422"/>
      <c r="M212" s="699"/>
      <c r="N212" s="699"/>
      <c r="O212" s="423"/>
      <c r="P212" s="553"/>
      <c r="Q212" s="554"/>
      <c r="R212" s="554"/>
      <c r="S212" s="554"/>
      <c r="T212" s="554"/>
      <c r="U212" s="554"/>
      <c r="V212" s="554"/>
      <c r="W212" s="555"/>
      <c r="X212" s="19"/>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ht="32.25" customHeight="1" thickBot="1" x14ac:dyDescent="0.25">
      <c r="A213" s="283"/>
      <c r="B213" s="696" t="s">
        <v>182</v>
      </c>
      <c r="C213" s="697"/>
      <c r="D213" s="424"/>
      <c r="E213" s="288">
        <f>'Financial Statements'!F43</f>
        <v>-943</v>
      </c>
      <c r="F213" s="423"/>
      <c r="G213" s="700">
        <v>0</v>
      </c>
      <c r="H213" s="701"/>
      <c r="I213" s="422"/>
      <c r="J213" s="700">
        <v>0</v>
      </c>
      <c r="K213" s="701"/>
      <c r="L213" s="422"/>
      <c r="M213" s="700">
        <v>0</v>
      </c>
      <c r="N213" s="701"/>
      <c r="O213" s="423"/>
      <c r="P213" s="556"/>
      <c r="Q213" s="557"/>
      <c r="R213" s="557"/>
      <c r="S213" s="557"/>
      <c r="T213" s="557"/>
      <c r="U213" s="557"/>
      <c r="V213" s="557"/>
      <c r="W213" s="558"/>
      <c r="X213" s="19"/>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ht="17" thickBot="1" x14ac:dyDescent="0.25">
      <c r="A214" s="283"/>
      <c r="B214" s="702"/>
      <c r="C214" s="702"/>
      <c r="D214" s="424"/>
      <c r="E214" s="421"/>
      <c r="F214" s="423"/>
      <c r="G214" s="670"/>
      <c r="H214" s="670"/>
      <c r="I214" s="423"/>
      <c r="J214" s="670"/>
      <c r="K214" s="670"/>
      <c r="L214" s="423"/>
      <c r="M214" s="670"/>
      <c r="N214" s="670"/>
      <c r="O214" s="423"/>
      <c r="P214" s="546"/>
      <c r="Q214" s="546"/>
      <c r="R214" s="546"/>
      <c r="S214" s="546"/>
      <c r="T214" s="546"/>
      <c r="U214" s="546"/>
      <c r="V214" s="546"/>
      <c r="W214" s="546"/>
      <c r="X214" s="19"/>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ht="34.5" customHeight="1" thickBot="1" x14ac:dyDescent="0.25">
      <c r="A215" s="283"/>
      <c r="B215" s="576" t="s">
        <v>180</v>
      </c>
      <c r="C215" s="577"/>
      <c r="D215" s="423"/>
      <c r="E215" s="443">
        <f>'Financial Statements'!F41</f>
        <v>48</v>
      </c>
      <c r="F215" s="423"/>
      <c r="G215" s="712"/>
      <c r="H215" s="596"/>
      <c r="I215" s="421"/>
      <c r="J215" s="712"/>
      <c r="K215" s="596"/>
      <c r="L215" s="421"/>
      <c r="M215" s="712"/>
      <c r="N215" s="596"/>
      <c r="O215" s="423"/>
      <c r="P215" s="547" t="s">
        <v>312</v>
      </c>
      <c r="Q215" s="548"/>
      <c r="R215" s="548"/>
      <c r="S215" s="548"/>
      <c r="T215" s="548"/>
      <c r="U215" s="548"/>
      <c r="V215" s="548"/>
      <c r="W215" s="549"/>
      <c r="X215" s="19"/>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ht="15.75" customHeight="1" thickBot="1" x14ac:dyDescent="0.25">
      <c r="A216" s="706"/>
      <c r="B216" s="706"/>
      <c r="C216" s="21"/>
      <c r="D216" s="21"/>
      <c r="E216" s="21"/>
      <c r="F216" s="21"/>
      <c r="G216" s="19"/>
      <c r="H216" s="19"/>
      <c r="I216" s="19"/>
      <c r="J216" s="19"/>
      <c r="K216" s="19"/>
      <c r="L216" s="19"/>
      <c r="M216" s="19"/>
      <c r="N216" s="19"/>
      <c r="O216" s="19"/>
      <c r="P216" s="19"/>
      <c r="Q216" s="19"/>
      <c r="R216" s="19"/>
      <c r="S216" s="19"/>
      <c r="T216" s="19"/>
      <c r="U216" s="706"/>
      <c r="V216" s="706"/>
      <c r="W216" s="21"/>
      <c r="X216" s="21"/>
      <c r="Y216" s="21"/>
      <c r="Z216" s="21"/>
      <c r="AA216" s="19"/>
      <c r="AB216" s="19"/>
      <c r="AC216" s="19"/>
      <c r="AD216" s="19"/>
      <c r="AE216" s="19"/>
      <c r="AF216" s="19"/>
      <c r="AG216" s="19"/>
      <c r="AH216" s="19"/>
      <c r="AI216" s="19"/>
      <c r="AJ216" s="19"/>
      <c r="AK216" s="19"/>
      <c r="AL216" s="19"/>
      <c r="AM216" s="19"/>
      <c r="AN216" s="19"/>
      <c r="AO216" s="19"/>
      <c r="AP216" s="12"/>
      <c r="AQ216" s="12"/>
      <c r="AR216" s="12"/>
      <c r="AS216" s="12"/>
    </row>
    <row r="217" spans="1:45" ht="121.5" customHeight="1" thickBot="1" x14ac:dyDescent="0.25">
      <c r="A217" s="19"/>
      <c r="B217" s="581" t="s">
        <v>336</v>
      </c>
      <c r="C217" s="582"/>
      <c r="D217" s="19"/>
      <c r="E217" s="19"/>
      <c r="F217" s="421"/>
      <c r="G217" s="715">
        <v>0</v>
      </c>
      <c r="H217" s="716"/>
      <c r="I217" s="291"/>
      <c r="J217" s="715">
        <v>0</v>
      </c>
      <c r="K217" s="716"/>
      <c r="L217" s="291"/>
      <c r="M217" s="715">
        <v>0</v>
      </c>
      <c r="N217" s="716"/>
      <c r="O217" s="423"/>
      <c r="P217" s="581" t="s">
        <v>340</v>
      </c>
      <c r="Q217" s="714"/>
      <c r="R217" s="714"/>
      <c r="S217" s="714"/>
      <c r="T217" s="714"/>
      <c r="U217" s="714"/>
      <c r="V217" s="714"/>
      <c r="W217" s="582"/>
      <c r="X217" s="19"/>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ht="25.5" customHeight="1" x14ac:dyDescent="0.2">
      <c r="A218" s="19"/>
      <c r="B218" s="19"/>
      <c r="C218" s="19"/>
      <c r="D218" s="19"/>
      <c r="E218" s="19"/>
      <c r="F218" s="19"/>
      <c r="G218" s="423"/>
      <c r="H218" s="423"/>
      <c r="I218" s="423"/>
      <c r="J218" s="423"/>
      <c r="K218" s="423"/>
      <c r="L218" s="423"/>
      <c r="M218" s="423"/>
      <c r="N218" s="423"/>
      <c r="O218" s="423"/>
      <c r="P218" s="429"/>
      <c r="Q218" s="429"/>
      <c r="R218" s="429"/>
      <c r="S218" s="429"/>
      <c r="T218" s="429"/>
      <c r="U218" s="429"/>
      <c r="V218" s="429"/>
      <c r="W218" s="429"/>
      <c r="X218" s="19"/>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ht="30" customHeight="1" x14ac:dyDescent="0.2">
      <c r="A219" s="418"/>
      <c r="B219" s="418"/>
      <c r="C219" s="21"/>
      <c r="D219" s="21"/>
      <c r="E219" s="21"/>
      <c r="F219" s="21"/>
      <c r="G219" s="19"/>
      <c r="H219" s="19"/>
      <c r="I219" s="19"/>
      <c r="J219" s="19"/>
      <c r="K219" s="19"/>
      <c r="L219" s="19"/>
      <c r="M219" s="19"/>
      <c r="N219" s="19"/>
      <c r="O219" s="19"/>
      <c r="P219" s="19"/>
      <c r="Q219" s="19"/>
      <c r="R219" s="19"/>
      <c r="S219" s="19"/>
      <c r="T219" s="19"/>
      <c r="U219" s="19"/>
      <c r="V219" s="418"/>
      <c r="W219" s="418"/>
      <c r="X219" s="19"/>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ht="16" x14ac:dyDescent="0.2">
      <c r="A220" s="418"/>
      <c r="B220" s="418"/>
      <c r="C220" s="21"/>
      <c r="D220" s="21"/>
      <c r="E220" s="21"/>
      <c r="F220" s="21"/>
      <c r="G220" s="19"/>
      <c r="H220" s="19"/>
      <c r="I220" s="19"/>
      <c r="J220" s="19"/>
      <c r="K220" s="19"/>
      <c r="L220" s="19"/>
      <c r="M220" s="19"/>
      <c r="N220" s="19"/>
      <c r="O220" s="19"/>
      <c r="P220" s="19"/>
      <c r="Q220" s="19"/>
      <c r="R220" s="19"/>
      <c r="S220" s="19"/>
      <c r="T220" s="19"/>
      <c r="U220" s="418"/>
      <c r="V220" s="418"/>
      <c r="W220" s="21"/>
      <c r="X220" s="19"/>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ht="16" x14ac:dyDescent="0.2">
      <c r="A221" s="12"/>
      <c r="B221" s="21"/>
      <c r="C221" s="21"/>
      <c r="D221" s="21"/>
      <c r="E221" s="21"/>
      <c r="F221" s="21"/>
      <c r="G221" s="21"/>
      <c r="H221" s="19"/>
      <c r="I221" s="19"/>
      <c r="J221" s="19"/>
      <c r="K221" s="19"/>
      <c r="L221" s="19"/>
      <c r="M221" s="19"/>
      <c r="N221" s="19"/>
      <c r="O221" s="19"/>
      <c r="P221" s="19"/>
      <c r="Q221" s="19"/>
      <c r="R221" s="19"/>
      <c r="S221" s="19"/>
      <c r="T221" s="19"/>
      <c r="U221" s="19"/>
      <c r="V221" s="19"/>
      <c r="W221" s="19"/>
      <c r="X221" s="21"/>
      <c r="Y221" s="21"/>
      <c r="Z221" s="21"/>
      <c r="AA221" s="21"/>
      <c r="AB221" s="19"/>
      <c r="AC221" s="19"/>
      <c r="AD221" s="19"/>
      <c r="AE221" s="19"/>
      <c r="AF221" s="19"/>
      <c r="AG221" s="19"/>
      <c r="AH221" s="19"/>
      <c r="AI221" s="19"/>
      <c r="AJ221" s="19"/>
      <c r="AK221" s="19"/>
      <c r="AL221" s="19"/>
      <c r="AM221" s="19"/>
      <c r="AN221" s="19"/>
      <c r="AO221" s="19"/>
      <c r="AP221" s="19"/>
      <c r="AQ221" s="12"/>
      <c r="AR221" s="12"/>
      <c r="AS221" s="12"/>
    </row>
    <row r="222" spans="1:45" ht="16" x14ac:dyDescent="0.2">
      <c r="A222" s="12"/>
      <c r="B222" s="706"/>
      <c r="C222" s="706"/>
      <c r="D222" s="21"/>
      <c r="E222" s="21"/>
      <c r="F222" s="21"/>
      <c r="G222" s="21"/>
      <c r="H222" s="19"/>
      <c r="I222" s="19"/>
      <c r="J222" s="19"/>
      <c r="K222" s="19"/>
      <c r="L222" s="19"/>
      <c r="M222" s="19"/>
      <c r="N222" s="19"/>
      <c r="O222" s="19"/>
      <c r="P222" s="19"/>
      <c r="Q222" s="21"/>
      <c r="R222" s="21"/>
      <c r="S222" s="21"/>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2"/>
      <c r="AQ222" s="12"/>
      <c r="AR222" s="12"/>
      <c r="AS222" s="12"/>
    </row>
    <row r="223" spans="1:45" ht="16" x14ac:dyDescent="0.2">
      <c r="A223" s="21"/>
      <c r="B223" s="21"/>
      <c r="C223" s="21"/>
      <c r="D223" s="19"/>
      <c r="E223" s="19"/>
      <c r="F223" s="19"/>
      <c r="G223" s="19"/>
      <c r="H223" s="19"/>
      <c r="I223" s="19"/>
      <c r="J223" s="19"/>
      <c r="K223" s="19"/>
      <c r="L223" s="19"/>
      <c r="M223" s="19"/>
      <c r="N223" s="19"/>
      <c r="O223" s="19"/>
      <c r="P223" s="19"/>
      <c r="Q223" s="21"/>
      <c r="R223" s="21"/>
      <c r="S223" s="21"/>
      <c r="T223" s="21"/>
      <c r="U223" s="19"/>
      <c r="V223" s="19"/>
      <c r="W223" s="19"/>
      <c r="X223" s="19"/>
      <c r="Y223" s="19"/>
      <c r="Z223" s="19"/>
      <c r="AA223" s="19"/>
      <c r="AB223" s="19"/>
      <c r="AC223" s="19"/>
      <c r="AD223" s="19"/>
      <c r="AE223" s="19"/>
      <c r="AF223" s="19"/>
      <c r="AG223" s="19"/>
      <c r="AH223" s="12"/>
      <c r="AI223" s="12"/>
      <c r="AJ223" s="12"/>
      <c r="AK223" s="12"/>
      <c r="AL223" s="12"/>
      <c r="AM223" s="12"/>
      <c r="AN223" s="12"/>
      <c r="AO223" s="12"/>
      <c r="AP223" s="12"/>
      <c r="AQ223" s="12"/>
      <c r="AR223" s="12"/>
      <c r="AS223" s="12"/>
    </row>
    <row r="224" spans="1:45" ht="16" x14ac:dyDescent="0.2">
      <c r="A224" s="21"/>
      <c r="B224" s="21"/>
      <c r="C224" s="21"/>
      <c r="D224" s="21"/>
      <c r="E224" s="19"/>
      <c r="F224" s="19"/>
      <c r="G224" s="19"/>
      <c r="H224" s="19"/>
      <c r="I224" s="19"/>
      <c r="J224" s="19"/>
      <c r="K224" s="19"/>
      <c r="L224" s="19"/>
      <c r="M224" s="19"/>
      <c r="N224" s="19"/>
      <c r="O224" s="19"/>
      <c r="P224" s="19"/>
      <c r="Q224" s="21"/>
      <c r="R224" s="21"/>
      <c r="S224" s="21"/>
      <c r="T224" s="21"/>
      <c r="U224" s="19"/>
      <c r="V224" s="19"/>
      <c r="W224" s="19"/>
      <c r="X224" s="19"/>
      <c r="Y224" s="19"/>
      <c r="Z224" s="19"/>
      <c r="AA224" s="19"/>
      <c r="AB224" s="19"/>
      <c r="AC224" s="19"/>
      <c r="AD224" s="19"/>
      <c r="AE224" s="19"/>
      <c r="AF224" s="19"/>
      <c r="AG224" s="19"/>
      <c r="AH224" s="12"/>
      <c r="AI224" s="12"/>
      <c r="AJ224" s="12"/>
      <c r="AK224" s="12"/>
      <c r="AL224" s="12"/>
      <c r="AM224" s="12"/>
      <c r="AN224" s="12"/>
      <c r="AO224" s="12"/>
      <c r="AP224" s="12"/>
      <c r="AQ224" s="12"/>
      <c r="AR224" s="12"/>
      <c r="AS224" s="12"/>
    </row>
    <row r="225" spans="1:45" ht="16" x14ac:dyDescent="0.2">
      <c r="A225" s="21"/>
      <c r="B225" s="21"/>
      <c r="C225" s="21"/>
      <c r="D225" s="21"/>
      <c r="E225" s="19"/>
      <c r="F225" s="19"/>
      <c r="G225" s="19"/>
      <c r="H225" s="19"/>
      <c r="I225" s="19"/>
      <c r="J225" s="19"/>
      <c r="K225" s="19"/>
      <c r="L225" s="19"/>
      <c r="M225" s="19"/>
      <c r="N225" s="19"/>
      <c r="O225" s="19"/>
      <c r="P225" s="19"/>
      <c r="Q225" s="19"/>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2">
      <c r="A226" s="12"/>
      <c r="B226" s="23"/>
      <c r="C226" s="23"/>
      <c r="D226" s="23"/>
      <c r="E226" s="23"/>
      <c r="F226" s="23"/>
      <c r="G226" s="2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2">
      <c r="A227" s="12"/>
      <c r="B227" s="23"/>
      <c r="C227" s="23"/>
      <c r="D227" s="23"/>
      <c r="E227" s="23"/>
      <c r="F227" s="23"/>
      <c r="G227" s="2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2">
      <c r="A228" s="12"/>
      <c r="B228" s="23"/>
      <c r="C228" s="23"/>
      <c r="D228" s="23"/>
      <c r="E228" s="23"/>
      <c r="F228" s="23"/>
      <c r="G228" s="2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2">
      <c r="A229" s="12"/>
      <c r="B229" s="23"/>
      <c r="C229" s="23"/>
      <c r="D229" s="23"/>
      <c r="E229" s="23"/>
      <c r="F229" s="23"/>
      <c r="G229" s="2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2">
      <c r="A230" s="12"/>
      <c r="B230" s="23"/>
      <c r="C230" s="23"/>
      <c r="D230" s="23"/>
      <c r="E230" s="23"/>
      <c r="F230" s="23"/>
      <c r="G230" s="2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2">
      <c r="A231" s="12"/>
      <c r="B231" s="23"/>
      <c r="C231" s="23"/>
      <c r="D231" s="23"/>
      <c r="E231" s="23"/>
      <c r="F231" s="23"/>
      <c r="G231" s="2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2">
      <c r="A232" s="12"/>
      <c r="B232" s="23"/>
      <c r="C232" s="23"/>
      <c r="D232" s="23"/>
      <c r="E232" s="23"/>
      <c r="F232" s="23"/>
      <c r="G232" s="2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2">
      <c r="A233" s="12"/>
      <c r="B233" s="12"/>
      <c r="C233" s="12"/>
      <c r="D233" s="2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2">
      <c r="A234" s="12"/>
      <c r="B234" s="12"/>
      <c r="C234" s="12"/>
      <c r="D234" s="2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2">
      <c r="A235" s="12"/>
      <c r="B235" s="12"/>
      <c r="C235" s="12"/>
      <c r="D235" s="2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2">
      <c r="A236" s="12"/>
      <c r="B236" s="12"/>
      <c r="C236" s="12"/>
      <c r="D236" s="2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2">
      <c r="A237" s="12"/>
      <c r="B237" s="12"/>
      <c r="C237" s="12"/>
      <c r="D237" s="2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2">
      <c r="A238" s="12"/>
      <c r="B238" s="12"/>
      <c r="C238" s="12"/>
      <c r="D238" s="2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2">
      <c r="A239" s="12"/>
      <c r="B239" s="12"/>
      <c r="C239" s="12"/>
      <c r="D239" s="2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2">
      <c r="A240" s="12"/>
      <c r="B240" s="12"/>
      <c r="C240" s="12"/>
      <c r="D240" s="2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2">
      <c r="A241" s="12"/>
      <c r="B241" s="12"/>
      <c r="C241" s="12"/>
      <c r="D241" s="2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2">
      <c r="A242" s="12"/>
      <c r="B242" s="12"/>
      <c r="C242" s="12"/>
      <c r="D242" s="2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2">
      <c r="A243" s="12"/>
      <c r="B243" s="12"/>
      <c r="C243" s="12"/>
      <c r="D243" s="2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2">
      <c r="A244" s="12"/>
      <c r="B244" s="12"/>
      <c r="C244" s="12"/>
      <c r="D244" s="2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2">
      <c r="A245" s="12"/>
      <c r="B245" s="12"/>
      <c r="C245" s="12"/>
      <c r="D245" s="2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2">
      <c r="A246" s="12"/>
      <c r="B246" s="12"/>
      <c r="C246" s="12"/>
      <c r="D246" s="2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2">
      <c r="A247" s="12"/>
      <c r="B247" s="12"/>
      <c r="C247" s="12"/>
      <c r="D247" s="2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2">
      <c r="A248" s="12"/>
      <c r="B248" s="12"/>
      <c r="C248" s="12"/>
      <c r="D248" s="2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2">
      <c r="A249" s="12"/>
      <c r="B249" s="12"/>
      <c r="C249" s="12"/>
      <c r="D249" s="2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2">
      <c r="A250" s="12"/>
      <c r="B250" s="12"/>
      <c r="C250" s="12"/>
      <c r="D250" s="2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2">
      <c r="A251" s="12"/>
      <c r="B251" s="12"/>
      <c r="C251" s="12"/>
      <c r="D251" s="2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2">
      <c r="A252" s="12"/>
      <c r="B252" s="12"/>
      <c r="C252" s="12"/>
      <c r="D252" s="2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2">
      <c r="A253" s="12"/>
      <c r="B253" s="12"/>
      <c r="C253" s="12"/>
      <c r="D253" s="2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2">
      <c r="A254" s="12"/>
      <c r="B254" s="12"/>
      <c r="C254" s="12"/>
      <c r="D254" s="2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2">
      <c r="A255" s="12"/>
      <c r="B255" s="12"/>
      <c r="C255" s="12"/>
      <c r="D255" s="2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2">
      <c r="A256" s="12"/>
      <c r="B256" s="12"/>
      <c r="C256" s="12"/>
      <c r="D256" s="2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2">
      <c r="A257" s="12"/>
      <c r="B257" s="12"/>
      <c r="C257" s="12"/>
      <c r="D257" s="2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row r="442" spans="1:45"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row>
    <row r="443" spans="1:45"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row>
    <row r="444" spans="1:45"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row>
    <row r="445" spans="1:45"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row>
    <row r="446" spans="1:45"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row>
    <row r="447" spans="1:45"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row>
    <row r="448" spans="1:45"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row>
    <row r="449" spans="1:45"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row>
    <row r="450" spans="1:45"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row>
    <row r="451" spans="1:45"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row>
    <row r="452" spans="1:45"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row>
    <row r="453" spans="1:45"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row>
    <row r="454" spans="1:45"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row>
    <row r="455" spans="1:45"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row>
    <row r="456" spans="1:45"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row>
    <row r="457" spans="1:45"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row>
    <row r="458" spans="1:45"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row>
    <row r="459" spans="1:45"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row>
    <row r="460" spans="1:45"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row>
    <row r="461" spans="1:45"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row>
    <row r="462" spans="1:45"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row>
    <row r="463" spans="1:45"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row>
    <row r="464" spans="1:45"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row>
    <row r="465" spans="1:45"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row>
    <row r="466" spans="1:45"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row>
    <row r="467" spans="1:45"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row>
    <row r="468" spans="1:45"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row>
    <row r="469" spans="1:45"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row>
    <row r="470" spans="1:45"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row>
    <row r="471" spans="1:45"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row>
    <row r="472" spans="1:45"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row>
    <row r="473" spans="1:45"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row>
    <row r="474" spans="1:45"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row>
    <row r="475" spans="1:45"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row>
    <row r="476" spans="1:45"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row>
    <row r="477" spans="1:45"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row>
    <row r="478" spans="1:45"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row>
    <row r="479" spans="1:45"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row>
    <row r="480" spans="1:45"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row>
    <row r="481" spans="1:45"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row>
    <row r="482" spans="1:45"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row>
    <row r="483" spans="1:45"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row>
    <row r="484" spans="1:45"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row>
    <row r="485" spans="1:45"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row>
    <row r="486" spans="1:45"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row>
    <row r="487" spans="1:45"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row>
    <row r="488" spans="1:45"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row>
    <row r="489" spans="1:45"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row>
    <row r="490" spans="1:45"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row>
    <row r="491" spans="1:45"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row>
    <row r="492" spans="1:45"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row>
    <row r="493" spans="1:45"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row>
    <row r="494" spans="1:45"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row>
    <row r="495" spans="1:45"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row>
    <row r="496" spans="1:45"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row>
    <row r="497" spans="1:45"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row>
    <row r="498" spans="1:45"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row>
    <row r="499" spans="1:45"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row>
    <row r="500" spans="1:45"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row>
    <row r="501" spans="1:45"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row>
    <row r="502" spans="1:45"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row>
    <row r="503" spans="1:45"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row>
    <row r="504" spans="1:45"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row>
    <row r="505" spans="1:45"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row>
    <row r="506" spans="1:45"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row>
    <row r="507" spans="1:45"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row>
    <row r="508" spans="1:45"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row>
    <row r="509" spans="1:45"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row>
    <row r="510" spans="1:45"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row>
    <row r="511" spans="1:45"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row>
    <row r="512" spans="1:45"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row>
    <row r="513" spans="1:45"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row>
    <row r="514" spans="1:45"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row>
    <row r="515" spans="1:45"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row>
    <row r="516" spans="1:45"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row>
    <row r="517" spans="1:45"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row>
    <row r="518" spans="1:45"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row>
    <row r="519" spans="1:45"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row>
    <row r="520" spans="1:45"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row>
    <row r="521" spans="1:45"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row>
    <row r="522" spans="1:45"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row>
    <row r="523" spans="1:45"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row>
    <row r="524" spans="1:45"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row>
    <row r="525" spans="1:45"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row>
    <row r="526" spans="1:45"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row>
    <row r="527" spans="1:45"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row>
    <row r="528" spans="1:45"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row>
    <row r="529" spans="1:45"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row>
    <row r="530" spans="1:45"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row>
    <row r="531" spans="1:45"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row>
    <row r="532" spans="1:45"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row>
    <row r="533" spans="1:45"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row>
    <row r="534" spans="1:45"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row>
    <row r="535" spans="1:45"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row>
    <row r="536" spans="1:45"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row>
    <row r="537" spans="1:45"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row>
    <row r="538" spans="1:45"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row>
    <row r="539" spans="1:45"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row>
    <row r="540" spans="1:45"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row>
    <row r="541" spans="1:45"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row>
    <row r="542" spans="1:45"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row>
    <row r="543" spans="1:45"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row>
    <row r="544" spans="1:45"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row>
    <row r="545" spans="1:45"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row>
    <row r="546" spans="1:45"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row>
    <row r="547" spans="1:45"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row>
    <row r="548" spans="1:45"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row>
    <row r="549" spans="1:45"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row>
    <row r="550" spans="1:45"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row>
    <row r="551" spans="1:45"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row>
    <row r="552" spans="1:45"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row>
    <row r="553" spans="1:45"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row>
    <row r="554" spans="1:45"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row>
    <row r="555" spans="1:45"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row>
    <row r="556" spans="1:45"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row>
    <row r="557" spans="1:45"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row>
    <row r="558" spans="1:45"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row>
    <row r="559" spans="1:45"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row>
    <row r="560" spans="1:45"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row>
    <row r="561" spans="1:45"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row>
    <row r="562" spans="1:45"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row>
    <row r="563" spans="1:45"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row>
    <row r="564" spans="1:45"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row>
    <row r="565" spans="1:45"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row>
    <row r="566" spans="1:45"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row>
    <row r="567" spans="1:45"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row>
    <row r="568" spans="1:45"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row>
    <row r="569" spans="1:45"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row>
    <row r="570" spans="1:45"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row>
    <row r="571" spans="1:45"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row>
    <row r="572" spans="1:45"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row>
    <row r="573" spans="1:45"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row>
    <row r="574" spans="1:45"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row>
    <row r="575" spans="1:45"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row>
    <row r="576" spans="1:45"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row>
    <row r="577" spans="1:45"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row>
    <row r="578" spans="1:45"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row>
    <row r="579" spans="1:45"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row>
    <row r="580" spans="1:45"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row>
    <row r="581" spans="1:45"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row>
    <row r="582" spans="1:45"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row>
    <row r="583" spans="1:45"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row>
    <row r="584" spans="1:45"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row>
    <row r="585" spans="1:45"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row>
    <row r="586" spans="1:45"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row>
    <row r="587" spans="1:45"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row>
    <row r="588" spans="1:45"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row>
    <row r="589" spans="1:45"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row>
    <row r="590" spans="1:45"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row>
    <row r="591" spans="1:45"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row>
    <row r="592" spans="1:45"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row>
    <row r="593" spans="1:45"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row>
    <row r="594" spans="1:45"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row>
    <row r="595" spans="1:45"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row>
    <row r="596" spans="1:45"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row>
    <row r="597" spans="1:45"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row>
    <row r="598" spans="1:45"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row>
    <row r="599" spans="1:45"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row>
    <row r="600" spans="1:45"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row>
    <row r="601" spans="1:45"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row>
    <row r="602" spans="1:45"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row>
    <row r="603" spans="1:45"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row>
    <row r="604" spans="1:45"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row>
    <row r="605" spans="1:45"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row>
    <row r="606" spans="1:45"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row>
    <row r="607" spans="1:45"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row>
    <row r="608" spans="1:45"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row>
    <row r="609" spans="1:45"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row>
    <row r="610" spans="1:45"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row>
    <row r="611" spans="1:45"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row>
    <row r="612" spans="1:45"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row>
    <row r="613" spans="1:45"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row>
    <row r="614" spans="1:45"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row>
    <row r="615" spans="1:45"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row>
    <row r="616" spans="1:45"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row>
    <row r="617" spans="1:45"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row>
    <row r="618" spans="1:45"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row>
    <row r="619" spans="1:45"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row>
    <row r="620" spans="1:45"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row>
    <row r="621" spans="1:45"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row>
    <row r="622" spans="1:45"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row>
    <row r="623" spans="1:45"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row>
    <row r="624" spans="1:45"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row>
    <row r="625" spans="1:45"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row>
    <row r="626" spans="1:45"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row>
    <row r="627" spans="1:45"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row>
    <row r="628" spans="1:45"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row>
    <row r="629" spans="1:45"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row>
    <row r="630" spans="1:45"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row>
    <row r="631" spans="1:45"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row>
    <row r="632" spans="1:45"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row>
    <row r="633" spans="1:45"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row>
    <row r="634" spans="1:45"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row>
    <row r="635" spans="1:45"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row>
    <row r="636" spans="1:45"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row>
    <row r="637" spans="1:45"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row>
    <row r="638" spans="1:45"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row>
    <row r="639" spans="1:45"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row>
    <row r="640" spans="1:45"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row>
    <row r="641" spans="1:45"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row>
    <row r="642" spans="1:45"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row>
    <row r="643" spans="1:45"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row>
    <row r="644" spans="1:45"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row>
    <row r="645" spans="1:45"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row>
    <row r="646" spans="1:45"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row>
    <row r="647" spans="1:45"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row>
    <row r="648" spans="1:45"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row>
    <row r="649" spans="1:45"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row>
    <row r="650" spans="1:45"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row>
    <row r="651" spans="1:45"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row>
    <row r="652" spans="1:45"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row>
    <row r="653" spans="1:45"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row>
    <row r="654" spans="1:45"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row>
    <row r="655" spans="1:45"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row>
    <row r="656" spans="1:45"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row>
    <row r="657" spans="1:45"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row>
    <row r="658" spans="1:45"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row>
    <row r="659" spans="1:45"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row>
    <row r="660" spans="1:45"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row>
    <row r="661" spans="1:45"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row>
    <row r="662" spans="1:45"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row>
    <row r="663" spans="1:45"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row>
    <row r="664" spans="1:45"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row>
    <row r="665" spans="1:45"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row>
    <row r="666" spans="1:45"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row>
    <row r="667" spans="1:45"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row>
    <row r="668" spans="1:45"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row>
    <row r="669" spans="1:45"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row>
    <row r="670" spans="1:45"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row>
    <row r="671" spans="1:45"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row>
    <row r="672" spans="1:45"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row>
    <row r="673" spans="1:45"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row>
    <row r="674" spans="1:45"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row>
    <row r="675" spans="1:45"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row>
    <row r="676" spans="1:45"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row>
    <row r="677" spans="1:45"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row>
    <row r="678" spans="1:45"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row>
    <row r="679" spans="1:45"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row>
    <row r="680" spans="1:45"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row>
    <row r="681" spans="1:45"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row>
    <row r="682" spans="1:45"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row>
    <row r="683" spans="1:45"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row>
    <row r="684" spans="1:45"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row>
    <row r="685" spans="1:45"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row>
    <row r="686" spans="1:45"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row>
    <row r="687" spans="1:45"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row>
    <row r="688" spans="1:45"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row>
    <row r="689" spans="1:45"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row>
    <row r="690" spans="1:45"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row>
    <row r="691" spans="1:45"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row>
    <row r="692" spans="1:45"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row>
    <row r="693" spans="1:45"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row>
    <row r="694" spans="1:45"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row>
    <row r="695" spans="1:45"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row>
    <row r="696" spans="1:45"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row>
    <row r="697" spans="1:45"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row>
    <row r="698" spans="1:45"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row>
    <row r="699" spans="1:45"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row>
    <row r="700" spans="1:45"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row>
    <row r="701" spans="1:45"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row>
    <row r="702" spans="1:45"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row>
    <row r="703" spans="1:45"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row>
    <row r="704" spans="1:45"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row>
    <row r="705" spans="1:45"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row>
    <row r="706" spans="1:45"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row>
    <row r="707" spans="1:45"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row>
    <row r="708" spans="1:45"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row>
    <row r="709" spans="1:45"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row>
    <row r="710" spans="1:45"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row>
    <row r="711" spans="1:45"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row>
    <row r="712" spans="1:45"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row>
    <row r="713" spans="1:45"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row>
    <row r="714" spans="1:45"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row>
    <row r="715" spans="1:45"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row>
    <row r="716" spans="1:45"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row>
    <row r="717" spans="1:45"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row>
    <row r="718" spans="1:45"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row>
    <row r="719" spans="1:45"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row>
    <row r="720" spans="1:45"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row>
    <row r="721" spans="1:45"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row>
    <row r="722" spans="1:45"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row>
    <row r="723" spans="1:45"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row>
    <row r="724" spans="1:45"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row>
    <row r="725" spans="1:45"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row>
    <row r="726" spans="1:45"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row>
    <row r="727" spans="1:45"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row>
    <row r="728" spans="1:45"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row>
    <row r="729" spans="1:45"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row>
    <row r="730" spans="1:45"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row>
    <row r="731" spans="1:45"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row>
    <row r="732" spans="1:45"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row>
    <row r="733" spans="1:45"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row>
    <row r="734" spans="1:45"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row>
    <row r="735" spans="1:45"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row>
    <row r="736" spans="1:45"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row>
    <row r="737" spans="1:45"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row>
    <row r="738" spans="1:45"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row>
    <row r="739" spans="1:45"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row>
    <row r="740" spans="1:45"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row>
    <row r="741" spans="1:45"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row>
    <row r="742" spans="1:45"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row>
    <row r="743" spans="1:45"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row>
    <row r="744" spans="1:45"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row>
    <row r="745" spans="1:45"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row>
    <row r="746" spans="1:45"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row>
    <row r="747" spans="1:45"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row>
    <row r="748" spans="1:45"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row>
    <row r="749" spans="1:45"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row>
    <row r="750" spans="1:45"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row>
    <row r="751" spans="1:45"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row>
    <row r="752" spans="1:45"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row>
    <row r="753" spans="1:45"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row>
    <row r="754" spans="1:45"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row>
    <row r="755" spans="1:45"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row>
    <row r="756" spans="1:45"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row>
    <row r="757" spans="1:45"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row>
    <row r="758" spans="1:45"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row>
    <row r="759" spans="1:45"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row>
    <row r="760" spans="1:45"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row>
    <row r="761" spans="1:45"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row>
    <row r="762" spans="1:45"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row>
    <row r="763" spans="1:45"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row>
    <row r="764" spans="1:45"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row>
    <row r="765" spans="1:45"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row>
    <row r="766" spans="1:45"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row>
    <row r="767" spans="1:45"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row>
    <row r="768" spans="1:45"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row>
    <row r="769" spans="1:45"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row>
    <row r="770" spans="1:45"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row>
    <row r="771" spans="1:45"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row>
    <row r="772" spans="1:45"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row>
    <row r="773" spans="1:45"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row>
    <row r="774" spans="1:45"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row>
    <row r="775" spans="1:45"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row>
    <row r="776" spans="1:45"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row>
    <row r="777" spans="1:45"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row>
    <row r="778" spans="1:45"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row>
    <row r="779" spans="1:45"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row>
    <row r="780" spans="1:45"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row>
    <row r="781" spans="1:45"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row>
    <row r="782" spans="1:45"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row>
    <row r="783" spans="1:45"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row>
    <row r="784" spans="1:45"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row>
    <row r="785" spans="1:45"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row>
    <row r="786" spans="1:45"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row>
    <row r="787" spans="1:45"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row>
    <row r="788" spans="1:45"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row>
    <row r="789" spans="1:45"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row>
    <row r="790" spans="1:45"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row>
    <row r="791" spans="1:45"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row>
    <row r="792" spans="1:45"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row>
    <row r="793" spans="1:45"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row>
    <row r="794" spans="1:45"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row>
    <row r="795" spans="1:45"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row>
    <row r="796" spans="1:45"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row>
    <row r="797" spans="1:45"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row>
    <row r="798" spans="1:45"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row>
    <row r="799" spans="1:45"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row>
    <row r="800" spans="1:45"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row>
    <row r="801" spans="1:45"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row>
    <row r="802" spans="1:45"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row>
    <row r="803" spans="1:45"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row>
    <row r="804" spans="1:45"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row>
    <row r="805" spans="1:45"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row>
    <row r="806" spans="1:45"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row>
    <row r="807" spans="1:45"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row>
    <row r="808" spans="1:45"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row>
    <row r="809" spans="1:45"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row>
    <row r="810" spans="1:45"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row>
    <row r="811" spans="1:45"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row>
    <row r="812" spans="1:45"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row>
    <row r="813" spans="1:45"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row>
    <row r="814" spans="1:45"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row>
    <row r="815" spans="1:45"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row>
    <row r="816" spans="1:45"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row>
    <row r="817" spans="1:45"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row>
    <row r="818" spans="1:45"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row>
    <row r="819" spans="1:45"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row>
    <row r="820" spans="1:45"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row>
    <row r="821" spans="1:45"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row>
    <row r="822" spans="1:45"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row>
    <row r="823" spans="1:45"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row>
    <row r="824" spans="1:45"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row>
    <row r="825" spans="1:45"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row>
    <row r="826" spans="1:45"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row>
    <row r="827" spans="1:45"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row>
    <row r="828" spans="1:45"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row>
    <row r="829" spans="1:45"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row>
    <row r="830" spans="1:45"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row>
    <row r="831" spans="1:45"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row>
    <row r="832" spans="1:45"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row>
    <row r="833" spans="1:45"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row>
    <row r="834" spans="1:45"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row>
    <row r="835" spans="1:45"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row>
    <row r="836" spans="1:45"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row>
    <row r="837" spans="1:45"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row>
    <row r="838" spans="1:45"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row>
    <row r="839" spans="1:45"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row>
    <row r="840" spans="1:45"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row>
    <row r="841" spans="1:45"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row>
    <row r="842" spans="1:45"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row>
    <row r="843" spans="1:45"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row>
    <row r="844" spans="1:45"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row>
    <row r="845" spans="1:45"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row>
    <row r="846" spans="1:45"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row>
    <row r="847" spans="1:45"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row>
    <row r="848" spans="1:45"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row>
    <row r="849" spans="1:45"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row>
    <row r="850" spans="1:45"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row>
    <row r="851" spans="1:45"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row>
    <row r="852" spans="1:45"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row>
    <row r="853" spans="1:45"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row>
    <row r="854" spans="1:45"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row>
    <row r="855" spans="1:45"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row>
    <row r="856" spans="1:45"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row>
    <row r="857" spans="1:45"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row>
    <row r="858" spans="1:45"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row>
    <row r="859" spans="1:45"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row>
    <row r="860" spans="1:45"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row>
    <row r="861" spans="1:45"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row>
    <row r="862" spans="1:45"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row>
    <row r="863" spans="1:45"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row>
    <row r="864" spans="1:45"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row>
    <row r="865" spans="1:45"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row>
    <row r="866" spans="1:45"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row>
    <row r="867" spans="1:45"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row>
    <row r="868" spans="1:45"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row>
    <row r="869" spans="1:45"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row>
    <row r="870" spans="1:45"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row>
    <row r="871" spans="1:45"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row>
    <row r="872" spans="1:45"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row>
    <row r="873" spans="1:45"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row>
    <row r="874" spans="1:45"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row>
    <row r="875" spans="1:45"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row>
    <row r="876" spans="1:45"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row>
    <row r="877" spans="1:45"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row>
    <row r="878" spans="1:45"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row>
    <row r="879" spans="1:45"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row>
    <row r="880" spans="1:45"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row>
    <row r="881" spans="1:45"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row>
    <row r="882" spans="1:45"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row>
    <row r="883" spans="1:45"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row>
    <row r="884" spans="1:45"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row>
    <row r="885" spans="1:45"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row>
    <row r="886" spans="1:45"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row>
    <row r="887" spans="1:45"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row>
    <row r="888" spans="1:45"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row>
    <row r="889" spans="1:45"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row>
    <row r="890" spans="1:45"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row>
    <row r="891" spans="1:45"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row>
    <row r="892" spans="1:45"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row>
    <row r="893" spans="1:45"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row>
    <row r="894" spans="1:45"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row>
    <row r="895" spans="1:45"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row>
    <row r="896" spans="1:45"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row>
    <row r="897" spans="1:45"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row>
    <row r="898" spans="1:45"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row>
    <row r="899" spans="1:45"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row>
    <row r="900" spans="1:45"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row>
    <row r="901" spans="1:45"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row>
    <row r="902" spans="1:45"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row>
    <row r="903" spans="1:45"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row>
    <row r="904" spans="1:45"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row>
    <row r="905" spans="1:45"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row>
    <row r="906" spans="1:45"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row>
    <row r="907" spans="1:45"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row>
    <row r="908" spans="1:45"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row>
    <row r="909" spans="1:45"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row>
    <row r="910" spans="1:45"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row>
    <row r="911" spans="1:45"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row>
    <row r="912" spans="1:45"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row>
    <row r="913" spans="1:45"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row>
    <row r="914" spans="1:45"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row>
    <row r="915" spans="1:45"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row>
    <row r="916" spans="1:45"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row>
    <row r="917" spans="1:45"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row>
    <row r="918" spans="1:45"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row>
    <row r="919" spans="1:45"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row>
    <row r="920" spans="1:45"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row>
    <row r="921" spans="1:45"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row>
    <row r="922" spans="1:45"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row>
    <row r="923" spans="1:45"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row>
    <row r="924" spans="1:45"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row>
    <row r="925" spans="1:45"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row>
    <row r="926" spans="1:45"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row>
    <row r="927" spans="1:45"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row>
    <row r="928" spans="1:45"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row>
    <row r="929" spans="1:45"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row>
    <row r="930" spans="1:45"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row>
    <row r="931" spans="1:45"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row>
    <row r="932" spans="1:45"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row>
    <row r="933" spans="1:45"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row>
    <row r="934" spans="1:45"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row>
    <row r="935" spans="1:45"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row>
    <row r="936" spans="1:45"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row>
    <row r="937" spans="1:45"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row>
    <row r="938" spans="1:45"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row>
    <row r="939" spans="1:45"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row>
    <row r="940" spans="1:45"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row>
    <row r="941" spans="1:45"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row>
    <row r="942" spans="1:45"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row>
    <row r="943" spans="1:45"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row>
    <row r="944" spans="1:45"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row>
    <row r="945" spans="1:45"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row>
    <row r="946" spans="1:45"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row>
    <row r="947" spans="1:45"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row>
    <row r="948" spans="1:45"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row>
    <row r="949" spans="1:45"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row>
    <row r="950" spans="1:45"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row>
    <row r="951" spans="1:45"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row>
    <row r="952" spans="1:45"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row>
    <row r="953" spans="1:45"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row>
    <row r="954" spans="1:45"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row>
    <row r="955" spans="1:45"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row>
    <row r="956" spans="1:45"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row>
    <row r="957" spans="1:45"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row>
    <row r="958" spans="1:45"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row>
    <row r="959" spans="1:45"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row>
    <row r="960" spans="1:45"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row>
    <row r="961" spans="1:45"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row>
    <row r="962" spans="1:45"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row>
    <row r="963" spans="1:45"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row>
    <row r="964" spans="1:45"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row>
    <row r="965" spans="1:45"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row>
    <row r="966" spans="1:45"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row>
    <row r="967" spans="1:45"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row>
    <row r="968" spans="1:45"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row>
    <row r="969" spans="1:45"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row>
    <row r="970" spans="1:45"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row>
    <row r="971" spans="1:45"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row>
    <row r="972" spans="1:45"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row>
    <row r="973" spans="1:45"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row>
    <row r="974" spans="1:45"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row>
    <row r="975" spans="1:45"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row>
    <row r="976" spans="1:45"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row>
    <row r="977" spans="1:45"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row>
    <row r="978" spans="1:45"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row>
    <row r="979" spans="1:45"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row>
    <row r="980" spans="1:45"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row>
    <row r="981" spans="1:45"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row>
    <row r="982" spans="1:45"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row>
    <row r="983" spans="1:45"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row>
    <row r="984" spans="1:45"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row>
    <row r="985" spans="1:45"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row>
    <row r="986" spans="1:45"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row>
    <row r="987" spans="1:45"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row>
    <row r="988" spans="1:45"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row>
    <row r="989" spans="1:45"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row>
    <row r="990" spans="1:45"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row>
    <row r="991" spans="1:45"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row>
    <row r="992" spans="1:45"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row>
    <row r="993" spans="1:45"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row>
    <row r="994" spans="1:45"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row>
    <row r="995" spans="1:45"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row>
    <row r="996" spans="1:45"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row>
    <row r="997" spans="1:45"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row>
    <row r="998" spans="1:45"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row>
    <row r="999" spans="1:45"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row>
    <row r="1000" spans="1:45"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row>
    <row r="1001" spans="1:45" x14ac:dyDescent="0.2">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row>
    <row r="1002" spans="1:45" x14ac:dyDescent="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row>
    <row r="1003" spans="1:45" x14ac:dyDescent="0.2">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row>
    <row r="1004" spans="1:45" x14ac:dyDescent="0.2">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row>
    <row r="1005" spans="1:45" x14ac:dyDescent="0.2">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row>
    <row r="1006" spans="1:45" x14ac:dyDescent="0.2">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row>
    <row r="1007" spans="1:45" x14ac:dyDescent="0.2">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row>
    <row r="1008" spans="1:45" x14ac:dyDescent="0.2">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row>
    <row r="1009" spans="1:45" x14ac:dyDescent="0.2">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row>
    <row r="1010" spans="1:45" x14ac:dyDescent="0.2">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row>
    <row r="1011" spans="1:45" x14ac:dyDescent="0.2">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row>
    <row r="1012" spans="1:45" x14ac:dyDescent="0.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row>
    <row r="1013" spans="1:45" x14ac:dyDescent="0.2">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row>
    <row r="1014" spans="1:45" x14ac:dyDescent="0.2">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row>
    <row r="1015" spans="1:45" x14ac:dyDescent="0.2">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row>
    <row r="1016" spans="1:45" x14ac:dyDescent="0.2">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row>
    <row r="1017" spans="1:45" x14ac:dyDescent="0.2">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row>
    <row r="1018" spans="1:45" x14ac:dyDescent="0.2">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row>
    <row r="1019" spans="1:45" x14ac:dyDescent="0.2">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row>
    <row r="1020" spans="1:45" x14ac:dyDescent="0.2">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row>
    <row r="1021" spans="1:45" x14ac:dyDescent="0.2">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row>
    <row r="1022" spans="1:45" x14ac:dyDescent="0.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row>
    <row r="1023" spans="1:45" x14ac:dyDescent="0.2">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row>
    <row r="1024" spans="1:45" x14ac:dyDescent="0.2">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row>
    <row r="1025" spans="1:45" x14ac:dyDescent="0.2">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row>
    <row r="1026" spans="1:45" x14ac:dyDescent="0.2">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row>
    <row r="1027" spans="1:45" x14ac:dyDescent="0.2">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row>
    <row r="1028" spans="1:45" x14ac:dyDescent="0.2">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row>
    <row r="1029" spans="1:45" x14ac:dyDescent="0.2">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row>
    <row r="1030" spans="1:45" x14ac:dyDescent="0.2">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row>
    <row r="1031" spans="1:45" x14ac:dyDescent="0.2">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row>
    <row r="1032" spans="1:45" x14ac:dyDescent="0.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row>
    <row r="1033" spans="1:45" x14ac:dyDescent="0.2">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row>
    <row r="1034" spans="1:45" x14ac:dyDescent="0.2">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row>
    <row r="1035" spans="1:45" x14ac:dyDescent="0.2">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row>
    <row r="1036" spans="1:45" x14ac:dyDescent="0.2">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row>
    <row r="1037" spans="1:45" x14ac:dyDescent="0.2">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row>
    <row r="1038" spans="1:45" x14ac:dyDescent="0.2">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row>
    <row r="1039" spans="1:45" x14ac:dyDescent="0.2">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row>
    <row r="1040" spans="1:45" x14ac:dyDescent="0.2">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row>
    <row r="1041" spans="1:45" x14ac:dyDescent="0.2">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row>
    <row r="1042" spans="1:45" x14ac:dyDescent="0.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row>
    <row r="1043" spans="1:45" x14ac:dyDescent="0.2">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row>
    <row r="1044" spans="1:45" x14ac:dyDescent="0.2">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row>
    <row r="1045" spans="1:45" x14ac:dyDescent="0.2">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row>
    <row r="1046" spans="1:45" x14ac:dyDescent="0.2">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row>
    <row r="1047" spans="1:45" x14ac:dyDescent="0.2">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row>
    <row r="1048" spans="1:45" x14ac:dyDescent="0.2">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row>
    <row r="1049" spans="1:45" x14ac:dyDescent="0.2">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row>
    <row r="1050" spans="1:45" x14ac:dyDescent="0.2">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row>
    <row r="1051" spans="1:45" x14ac:dyDescent="0.2">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row>
    <row r="1052" spans="1:45" x14ac:dyDescent="0.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row>
    <row r="1053" spans="1:45" x14ac:dyDescent="0.2">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row>
    <row r="1054" spans="1:45" x14ac:dyDescent="0.2">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row>
    <row r="1055" spans="1:45" x14ac:dyDescent="0.2">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row>
    <row r="1056" spans="1:45" x14ac:dyDescent="0.2">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row>
    <row r="1057" spans="1:45" x14ac:dyDescent="0.2">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row>
    <row r="1058" spans="1:45" x14ac:dyDescent="0.2">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row>
    <row r="1059" spans="1:45" x14ac:dyDescent="0.2">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row>
    <row r="1060" spans="1:45" x14ac:dyDescent="0.2">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row>
    <row r="1061" spans="1:45" x14ac:dyDescent="0.2">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row>
    <row r="1062" spans="1:45" x14ac:dyDescent="0.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row>
    <row r="1063" spans="1:45" x14ac:dyDescent="0.2">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row>
    <row r="1064" spans="1:45" x14ac:dyDescent="0.2">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row>
    <row r="1065" spans="1:45" x14ac:dyDescent="0.2">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row>
    <row r="1066" spans="1:45" x14ac:dyDescent="0.2">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row>
    <row r="1067" spans="1:45" x14ac:dyDescent="0.2">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row>
    <row r="1068" spans="1:45" x14ac:dyDescent="0.2">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row>
    <row r="1069" spans="1:45" x14ac:dyDescent="0.2">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row>
    <row r="1070" spans="1:45" x14ac:dyDescent="0.2">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row>
    <row r="1071" spans="1:45" x14ac:dyDescent="0.2">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row>
    <row r="1072" spans="1:45" x14ac:dyDescent="0.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row>
    <row r="1073" spans="1:45" x14ac:dyDescent="0.2">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row>
    <row r="1074" spans="1:45" x14ac:dyDescent="0.2">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row>
    <row r="1075" spans="1:45" x14ac:dyDescent="0.2">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row>
    <row r="1076" spans="1:45" x14ac:dyDescent="0.2">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row>
    <row r="1077" spans="1:45" x14ac:dyDescent="0.2">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row>
    <row r="1078" spans="1:45" x14ac:dyDescent="0.2">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row>
    <row r="1079" spans="1:45" x14ac:dyDescent="0.2">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row>
    <row r="1080" spans="1:45" x14ac:dyDescent="0.2">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row>
    <row r="1081" spans="1:45" x14ac:dyDescent="0.2">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row>
    <row r="1082" spans="1:45" x14ac:dyDescent="0.2">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row>
    <row r="1083" spans="1:45" x14ac:dyDescent="0.2">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row>
    <row r="1084" spans="1:45" x14ac:dyDescent="0.2">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row>
    <row r="1085" spans="1:45" x14ac:dyDescent="0.2">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row>
    <row r="1086" spans="1:45" x14ac:dyDescent="0.2">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row>
    <row r="1087" spans="1:45" x14ac:dyDescent="0.2">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row>
    <row r="1088" spans="1:45" x14ac:dyDescent="0.2">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row>
    <row r="1089" spans="1:45" x14ac:dyDescent="0.2">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row>
    <row r="1090" spans="1:45" x14ac:dyDescent="0.2">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row>
    <row r="1091" spans="1:45" x14ac:dyDescent="0.2">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row>
    <row r="1092" spans="1:45" x14ac:dyDescent="0.2">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row>
    <row r="1093" spans="1:45" x14ac:dyDescent="0.2">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row>
    <row r="1094" spans="1:45" x14ac:dyDescent="0.2">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row>
    <row r="1095" spans="1:45" x14ac:dyDescent="0.2">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row>
    <row r="1096" spans="1:45" x14ac:dyDescent="0.2">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row>
    <row r="1097" spans="1:45" x14ac:dyDescent="0.2">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row>
    <row r="1098" spans="1:45" x14ac:dyDescent="0.2">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row>
    <row r="1099" spans="1:45" x14ac:dyDescent="0.2">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row>
    <row r="1100" spans="1:45" x14ac:dyDescent="0.2">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row>
    <row r="1101" spans="1:45" x14ac:dyDescent="0.2">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row>
    <row r="1102" spans="1:45" x14ac:dyDescent="0.2">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row>
    <row r="1103" spans="1:45" x14ac:dyDescent="0.2">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row>
    <row r="1104" spans="1:45" x14ac:dyDescent="0.2">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row>
    <row r="1105" spans="1:45" x14ac:dyDescent="0.2">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row>
    <row r="1106" spans="1:45" x14ac:dyDescent="0.2">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row>
    <row r="1107" spans="1:45" x14ac:dyDescent="0.2">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row>
    <row r="1108" spans="1:45" x14ac:dyDescent="0.2">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row>
    <row r="1109" spans="1:45" x14ac:dyDescent="0.2">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row>
    <row r="1110" spans="1:45" x14ac:dyDescent="0.2">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row>
    <row r="1111" spans="1:45" x14ac:dyDescent="0.2">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row>
    <row r="1112" spans="1:45" x14ac:dyDescent="0.2">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row>
    <row r="1113" spans="1:45" x14ac:dyDescent="0.2">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row>
    <row r="1114" spans="1:45" x14ac:dyDescent="0.2">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row>
    <row r="1115" spans="1:45" x14ac:dyDescent="0.2">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row>
    <row r="1116" spans="1:45" x14ac:dyDescent="0.2">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row>
    <row r="1117" spans="1:45" x14ac:dyDescent="0.2">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row>
    <row r="1118" spans="1:45" x14ac:dyDescent="0.2">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row>
    <row r="1119" spans="1:45" x14ac:dyDescent="0.2">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row>
    <row r="1120" spans="1:45" x14ac:dyDescent="0.2">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row>
    <row r="1121" spans="1:45" x14ac:dyDescent="0.2">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row>
    <row r="1122" spans="1:45" x14ac:dyDescent="0.2">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row>
    <row r="1123" spans="1:45" x14ac:dyDescent="0.2">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row>
    <row r="1124" spans="1:45" x14ac:dyDescent="0.2">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row>
    <row r="1125" spans="1:45" x14ac:dyDescent="0.2">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row>
    <row r="1126" spans="1:45" x14ac:dyDescent="0.2">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row>
    <row r="1127" spans="1:45" x14ac:dyDescent="0.2">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row>
    <row r="1128" spans="1:45" x14ac:dyDescent="0.2">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row>
    <row r="1129" spans="1:45" x14ac:dyDescent="0.2">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row>
    <row r="1130" spans="1:45" x14ac:dyDescent="0.2">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row>
    <row r="1131" spans="1:45" x14ac:dyDescent="0.2">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row>
    <row r="1132" spans="1:45" x14ac:dyDescent="0.2">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row>
    <row r="1133" spans="1:45" x14ac:dyDescent="0.2">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row>
    <row r="1134" spans="1:45" x14ac:dyDescent="0.2">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row>
    <row r="1135" spans="1:45" x14ac:dyDescent="0.2">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row>
    <row r="1136" spans="1:45" x14ac:dyDescent="0.2">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row>
    <row r="1137" spans="1:45" x14ac:dyDescent="0.2">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row>
    <row r="1138" spans="1:45" x14ac:dyDescent="0.2">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row>
    <row r="1139" spans="1:45" x14ac:dyDescent="0.2">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row>
    <row r="1140" spans="1:45" x14ac:dyDescent="0.2">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row>
    <row r="1141" spans="1:45" x14ac:dyDescent="0.2">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row>
    <row r="1142" spans="1:45" x14ac:dyDescent="0.2">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row>
    <row r="1143" spans="1:45" x14ac:dyDescent="0.2">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row>
    <row r="1144" spans="1:45" x14ac:dyDescent="0.2">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row>
    <row r="1145" spans="1:45" x14ac:dyDescent="0.2">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row>
    <row r="1146" spans="1:45" x14ac:dyDescent="0.2">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row>
    <row r="1147" spans="1:45" x14ac:dyDescent="0.2">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row>
    <row r="1148" spans="1:45" x14ac:dyDescent="0.2">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row>
    <row r="1149" spans="1:45" x14ac:dyDescent="0.2">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row>
    <row r="1150" spans="1:45" x14ac:dyDescent="0.2">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row>
    <row r="1151" spans="1:45" x14ac:dyDescent="0.2">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row>
    <row r="1152" spans="1:45" x14ac:dyDescent="0.2">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row>
    <row r="1153" spans="1:45" x14ac:dyDescent="0.2">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row>
    <row r="1154" spans="1:45" x14ac:dyDescent="0.2">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row>
    <row r="1155" spans="1:45" x14ac:dyDescent="0.2">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row>
    <row r="1156" spans="1:45" x14ac:dyDescent="0.2">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row>
    <row r="1157" spans="1:45" x14ac:dyDescent="0.2">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row>
    <row r="1158" spans="1:45" x14ac:dyDescent="0.2">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row>
    <row r="1159" spans="1:45" x14ac:dyDescent="0.2">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row>
    <row r="1160" spans="1:45" x14ac:dyDescent="0.2">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row>
    <row r="1161" spans="1:45" x14ac:dyDescent="0.2">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row>
    <row r="1162" spans="1:45" x14ac:dyDescent="0.2">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row>
    <row r="1163" spans="1:45" x14ac:dyDescent="0.2">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row>
    <row r="1164" spans="1:45" x14ac:dyDescent="0.2">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row>
    <row r="1165" spans="1:45" x14ac:dyDescent="0.2">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row>
    <row r="1166" spans="1:45" x14ac:dyDescent="0.2">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row>
    <row r="1167" spans="1:45" x14ac:dyDescent="0.2">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row>
    <row r="1168" spans="1:45" x14ac:dyDescent="0.2">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row>
    <row r="1169" spans="1:45" x14ac:dyDescent="0.2">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row>
    <row r="1170" spans="1:45" x14ac:dyDescent="0.2">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row>
    <row r="1171" spans="1:45" x14ac:dyDescent="0.2">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row>
    <row r="1172" spans="1:45" x14ac:dyDescent="0.2">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row>
    <row r="1173" spans="1:45" x14ac:dyDescent="0.2">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row>
    <row r="1174" spans="1:45" x14ac:dyDescent="0.2">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row>
    <row r="1175" spans="1:45" x14ac:dyDescent="0.2">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row>
    <row r="1176" spans="1:45" x14ac:dyDescent="0.2">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row>
    <row r="1177" spans="1:45" x14ac:dyDescent="0.2">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row>
    <row r="1178" spans="1:45" x14ac:dyDescent="0.2">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row>
    <row r="1179" spans="1:45" x14ac:dyDescent="0.2">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row>
    <row r="1180" spans="1:45" x14ac:dyDescent="0.2">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row>
    <row r="1181" spans="1:45" x14ac:dyDescent="0.2">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row>
    <row r="1182" spans="1:45" x14ac:dyDescent="0.2">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row>
    <row r="1183" spans="1:45" x14ac:dyDescent="0.2">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row>
    <row r="1184" spans="1:45" x14ac:dyDescent="0.2">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row>
    <row r="1185" spans="1:45" x14ac:dyDescent="0.2">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row>
    <row r="1186" spans="1:45" x14ac:dyDescent="0.2">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row>
    <row r="1187" spans="1:45" x14ac:dyDescent="0.2">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row>
    <row r="1188" spans="1:45" x14ac:dyDescent="0.2">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row>
    <row r="1189" spans="1:45" x14ac:dyDescent="0.2">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row>
    <row r="1190" spans="1:45" x14ac:dyDescent="0.2">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row>
    <row r="1191" spans="1:45" x14ac:dyDescent="0.2">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row>
    <row r="1192" spans="1:45" x14ac:dyDescent="0.2">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row>
    <row r="1193" spans="1:45" x14ac:dyDescent="0.2">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row>
    <row r="1194" spans="1:45" x14ac:dyDescent="0.2">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row>
    <row r="1195" spans="1:45" x14ac:dyDescent="0.2">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row>
    <row r="1196" spans="1:45" x14ac:dyDescent="0.2">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row>
    <row r="1197" spans="1:45" x14ac:dyDescent="0.2">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row>
    <row r="1198" spans="1:45" x14ac:dyDescent="0.2">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row>
    <row r="1199" spans="1:45" x14ac:dyDescent="0.2">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row>
    <row r="1200" spans="1:45" x14ac:dyDescent="0.2">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row>
    <row r="1201" spans="1:45" x14ac:dyDescent="0.2">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row>
    <row r="1202" spans="1:45" x14ac:dyDescent="0.2">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row>
    <row r="1203" spans="1:45" x14ac:dyDescent="0.2">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row>
    <row r="1204" spans="1:45" x14ac:dyDescent="0.2">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row>
    <row r="1205" spans="1:45" x14ac:dyDescent="0.2">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row>
    <row r="1206" spans="1:45" x14ac:dyDescent="0.2">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row>
    <row r="1207" spans="1:45" x14ac:dyDescent="0.2">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row>
    <row r="1208" spans="1:45" x14ac:dyDescent="0.2">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row>
    <row r="1209" spans="1:45" x14ac:dyDescent="0.2">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row>
    <row r="1210" spans="1:45" x14ac:dyDescent="0.2">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row>
    <row r="1211" spans="1:45" x14ac:dyDescent="0.2">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row>
    <row r="1212" spans="1:45" x14ac:dyDescent="0.2">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row>
    <row r="1213" spans="1:45" x14ac:dyDescent="0.2">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row>
    <row r="1214" spans="1:45" x14ac:dyDescent="0.2">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row>
    <row r="1215" spans="1:45" x14ac:dyDescent="0.2">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row>
    <row r="1216" spans="1:45" x14ac:dyDescent="0.2">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row>
    <row r="1217" spans="1:45" x14ac:dyDescent="0.2">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row>
    <row r="1218" spans="1:45" x14ac:dyDescent="0.2">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row>
    <row r="1219" spans="1:45" x14ac:dyDescent="0.2">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row>
    <row r="1220" spans="1:45" x14ac:dyDescent="0.2">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row>
    <row r="1221" spans="1:45" x14ac:dyDescent="0.2">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row>
    <row r="1222" spans="1:45" x14ac:dyDescent="0.2">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row>
    <row r="1223" spans="1:45" x14ac:dyDescent="0.2">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row>
    <row r="1224" spans="1:45" x14ac:dyDescent="0.2">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row>
    <row r="1225" spans="1:45" x14ac:dyDescent="0.2">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row>
    <row r="1226" spans="1:45" x14ac:dyDescent="0.2">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row>
    <row r="1227" spans="1:45" x14ac:dyDescent="0.2">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row>
    <row r="1228" spans="1:45" x14ac:dyDescent="0.2">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row>
    <row r="1229" spans="1:45" x14ac:dyDescent="0.2">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row>
    <row r="1230" spans="1:45" x14ac:dyDescent="0.2">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row>
    <row r="1231" spans="1:45" x14ac:dyDescent="0.2">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row>
    <row r="1232" spans="1:45" x14ac:dyDescent="0.2">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row>
    <row r="1233" spans="1:45" x14ac:dyDescent="0.2">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row>
    <row r="1234" spans="1:45" x14ac:dyDescent="0.2">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row>
    <row r="1235" spans="1:45" x14ac:dyDescent="0.2">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row>
    <row r="1236" spans="1:45" x14ac:dyDescent="0.2">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row>
    <row r="1237" spans="1:45" x14ac:dyDescent="0.2">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row>
    <row r="1238" spans="1:45" x14ac:dyDescent="0.2">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row>
    <row r="1239" spans="1:45" x14ac:dyDescent="0.2">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row>
    <row r="1240" spans="1:45" x14ac:dyDescent="0.2">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row>
    <row r="1241" spans="1:45" x14ac:dyDescent="0.2">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row>
    <row r="1242" spans="1:45" x14ac:dyDescent="0.2">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row>
    <row r="1243" spans="1:45" x14ac:dyDescent="0.2">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row>
    <row r="1244" spans="1:45" x14ac:dyDescent="0.2">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row>
    <row r="1245" spans="1:45" x14ac:dyDescent="0.2">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row>
    <row r="1246" spans="1:45" x14ac:dyDescent="0.2">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row>
    <row r="1247" spans="1:45" x14ac:dyDescent="0.2">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row>
    <row r="1248" spans="1:45" x14ac:dyDescent="0.2">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row>
    <row r="1249" spans="1:45" x14ac:dyDescent="0.2">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row>
    <row r="1250" spans="1:45" x14ac:dyDescent="0.2">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row>
    <row r="1251" spans="1:45" x14ac:dyDescent="0.2">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row>
    <row r="1252" spans="1:45" x14ac:dyDescent="0.2">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row>
    <row r="1253" spans="1:45" x14ac:dyDescent="0.2">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row>
    <row r="1254" spans="1:45" x14ac:dyDescent="0.2">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row>
    <row r="1255" spans="1:45" x14ac:dyDescent="0.2">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row>
    <row r="1256" spans="1:45" x14ac:dyDescent="0.2">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row>
    <row r="1257" spans="1:45" x14ac:dyDescent="0.2">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row>
    <row r="1258" spans="1:45" x14ac:dyDescent="0.2">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row>
    <row r="1259" spans="1:45" x14ac:dyDescent="0.2">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row>
    <row r="1260" spans="1:45" x14ac:dyDescent="0.2">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row>
    <row r="1261" spans="1:45" x14ac:dyDescent="0.2">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row>
    <row r="1262" spans="1:45" x14ac:dyDescent="0.2">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row>
    <row r="1263" spans="1:45" x14ac:dyDescent="0.2">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row>
    <row r="1264" spans="1:45" x14ac:dyDescent="0.2">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row>
    <row r="1265" spans="1:45" x14ac:dyDescent="0.2">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row>
    <row r="1266" spans="1:45" x14ac:dyDescent="0.2">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row>
    <row r="1267" spans="1:45" x14ac:dyDescent="0.2">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row>
    <row r="1268" spans="1:45" x14ac:dyDescent="0.2">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row>
    <row r="1269" spans="1:45" x14ac:dyDescent="0.2">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row>
    <row r="1270" spans="1:45" x14ac:dyDescent="0.2">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row>
    <row r="1271" spans="1:45" x14ac:dyDescent="0.2">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row>
    <row r="1272" spans="1:45" x14ac:dyDescent="0.2">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row>
    <row r="1273" spans="1:45" x14ac:dyDescent="0.2">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row>
    <row r="1274" spans="1:45" x14ac:dyDescent="0.2">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row>
    <row r="1275" spans="1:45" x14ac:dyDescent="0.2">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row>
    <row r="1276" spans="1:45" x14ac:dyDescent="0.2">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row>
    <row r="1277" spans="1:45" x14ac:dyDescent="0.2">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row>
    <row r="1278" spans="1:45" x14ac:dyDescent="0.2">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row>
    <row r="1279" spans="1:45" x14ac:dyDescent="0.2">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row>
    <row r="1280" spans="1:45" x14ac:dyDescent="0.2">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row>
    <row r="1281" spans="1:45" x14ac:dyDescent="0.2">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row>
    <row r="1282" spans="1:45" x14ac:dyDescent="0.2">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row>
    <row r="1283" spans="1:45" x14ac:dyDescent="0.2">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row>
    <row r="1284" spans="1:45" x14ac:dyDescent="0.2">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row>
    <row r="1285" spans="1:45" x14ac:dyDescent="0.2">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row>
    <row r="1286" spans="1:45" x14ac:dyDescent="0.2">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row>
    <row r="1287" spans="1:45" x14ac:dyDescent="0.2">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row>
    <row r="1288" spans="1:45" x14ac:dyDescent="0.2">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row>
    <row r="1289" spans="1:45" x14ac:dyDescent="0.2">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row>
    <row r="1290" spans="1:45" x14ac:dyDescent="0.2">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row>
    <row r="1291" spans="1:45" x14ac:dyDescent="0.2">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row>
    <row r="1292" spans="1:45" x14ac:dyDescent="0.2">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row>
    <row r="1293" spans="1:45" x14ac:dyDescent="0.2">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row>
    <row r="1294" spans="1:45" x14ac:dyDescent="0.2">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row>
    <row r="1295" spans="1:45" x14ac:dyDescent="0.2">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row>
    <row r="1296" spans="1:45" x14ac:dyDescent="0.2">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row>
    <row r="1297" spans="1:45" x14ac:dyDescent="0.2">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row>
    <row r="1298" spans="1:45" x14ac:dyDescent="0.2">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row>
    <row r="1299" spans="1:45" x14ac:dyDescent="0.2">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row>
    <row r="1300" spans="1:45" x14ac:dyDescent="0.2">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row>
    <row r="1301" spans="1:45" x14ac:dyDescent="0.2">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row>
    <row r="1302" spans="1:45" x14ac:dyDescent="0.2">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row>
    <row r="1303" spans="1:45" x14ac:dyDescent="0.2">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row>
    <row r="1304" spans="1:45" x14ac:dyDescent="0.2">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row>
    <row r="1305" spans="1:45" x14ac:dyDescent="0.2">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row>
    <row r="1306" spans="1:45" x14ac:dyDescent="0.2">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row>
    <row r="1307" spans="1:45" x14ac:dyDescent="0.2">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row>
    <row r="1308" spans="1:45" x14ac:dyDescent="0.2">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row>
    <row r="1309" spans="1:45" x14ac:dyDescent="0.2">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row>
    <row r="1310" spans="1:45" x14ac:dyDescent="0.2">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row>
    <row r="1311" spans="1:45" x14ac:dyDescent="0.2">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row>
    <row r="1312" spans="1:45" x14ac:dyDescent="0.2">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row>
    <row r="1313" spans="1:45" x14ac:dyDescent="0.2">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row>
    <row r="1314" spans="1:45" x14ac:dyDescent="0.2">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row>
    <row r="1315" spans="1:45" x14ac:dyDescent="0.2">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row>
    <row r="1316" spans="1:45" x14ac:dyDescent="0.2">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row>
    <row r="1317" spans="1:45" x14ac:dyDescent="0.2">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row>
    <row r="1318" spans="1:45" x14ac:dyDescent="0.2">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row>
    <row r="1319" spans="1:45" x14ac:dyDescent="0.2">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row>
    <row r="1320" spans="1:45" x14ac:dyDescent="0.2">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row>
    <row r="1321" spans="1:45" x14ac:dyDescent="0.2">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row>
    <row r="1322" spans="1:45" x14ac:dyDescent="0.2">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row>
    <row r="1323" spans="1:45" x14ac:dyDescent="0.2">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row>
    <row r="1324" spans="1:45" x14ac:dyDescent="0.2">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row>
    <row r="1325" spans="1:45" x14ac:dyDescent="0.2">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row>
    <row r="1326" spans="1:45" x14ac:dyDescent="0.2">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row>
    <row r="1327" spans="1:45" x14ac:dyDescent="0.2">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row>
    <row r="1328" spans="1:45" x14ac:dyDescent="0.2">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row>
    <row r="1329" spans="1:45" x14ac:dyDescent="0.2">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row>
    <row r="1330" spans="1:45" x14ac:dyDescent="0.2">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row>
    <row r="1331" spans="1:45" x14ac:dyDescent="0.2">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row>
    <row r="1332" spans="1:45" x14ac:dyDescent="0.2">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row>
    <row r="1333" spans="1:45" x14ac:dyDescent="0.2">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row>
    <row r="1334" spans="1:45" x14ac:dyDescent="0.2">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row>
    <row r="1335" spans="1:45" x14ac:dyDescent="0.2">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row>
    <row r="1336" spans="1:45" x14ac:dyDescent="0.2">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row>
    <row r="1337" spans="1:45" x14ac:dyDescent="0.2">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row>
    <row r="1338" spans="1:45" x14ac:dyDescent="0.2">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row>
    <row r="1339" spans="1:45" x14ac:dyDescent="0.2">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row>
    <row r="1340" spans="1:45" x14ac:dyDescent="0.2">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row>
    <row r="1341" spans="1:45" x14ac:dyDescent="0.2">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row>
    <row r="1342" spans="1:45" x14ac:dyDescent="0.2">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row>
    <row r="1343" spans="1:45" x14ac:dyDescent="0.2">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row>
    <row r="1344" spans="1:45" x14ac:dyDescent="0.2">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row>
    <row r="1345" spans="1:45" x14ac:dyDescent="0.2">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row>
    <row r="1346" spans="1:45" x14ac:dyDescent="0.2">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row>
    <row r="1347" spans="1:45" x14ac:dyDescent="0.2">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row>
    <row r="1348" spans="1:45" x14ac:dyDescent="0.2">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row>
    <row r="1349" spans="1:45" x14ac:dyDescent="0.2">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row>
    <row r="1350" spans="1:45" x14ac:dyDescent="0.2">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row>
    <row r="1351" spans="1:45" x14ac:dyDescent="0.2">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row>
    <row r="1352" spans="1:45" x14ac:dyDescent="0.2">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row>
    <row r="1353" spans="1:45" x14ac:dyDescent="0.2">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row>
    <row r="1354" spans="1:45" x14ac:dyDescent="0.2">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row>
    <row r="1355" spans="1:45" x14ac:dyDescent="0.2">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row>
    <row r="1356" spans="1:45" x14ac:dyDescent="0.2">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row>
    <row r="1357" spans="1:45" x14ac:dyDescent="0.2">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row>
    <row r="1358" spans="1:45" x14ac:dyDescent="0.2">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row>
    <row r="1359" spans="1:45" x14ac:dyDescent="0.2">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row>
    <row r="1360" spans="1:45" x14ac:dyDescent="0.2">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row>
    <row r="1361" spans="1:45" x14ac:dyDescent="0.2">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row>
    <row r="1362" spans="1:45" x14ac:dyDescent="0.2">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row>
    <row r="1363" spans="1:45" x14ac:dyDescent="0.2">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row>
    <row r="1364" spans="1:45" x14ac:dyDescent="0.2">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row>
    <row r="1365" spans="1:45" x14ac:dyDescent="0.2">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row>
    <row r="1366" spans="1:45" x14ac:dyDescent="0.2">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row>
    <row r="1367" spans="1:45" x14ac:dyDescent="0.2">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row>
    <row r="1368" spans="1:45" x14ac:dyDescent="0.2">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row>
    <row r="1369" spans="1:45" x14ac:dyDescent="0.2">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row>
    <row r="1370" spans="1:45" x14ac:dyDescent="0.2">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row>
    <row r="1371" spans="1:45" x14ac:dyDescent="0.2">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row>
    <row r="1372" spans="1:45" x14ac:dyDescent="0.2">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row>
    <row r="1373" spans="1:45" x14ac:dyDescent="0.2">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row>
    <row r="1374" spans="1:45" x14ac:dyDescent="0.2">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row>
    <row r="1375" spans="1:45" x14ac:dyDescent="0.2">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row>
    <row r="1376" spans="1:45" x14ac:dyDescent="0.2">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row>
    <row r="1377" spans="1:45" x14ac:dyDescent="0.2">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row>
    <row r="1378" spans="1:45" x14ac:dyDescent="0.2">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row>
    <row r="1379" spans="1:45" x14ac:dyDescent="0.2">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row>
    <row r="1380" spans="1:45" x14ac:dyDescent="0.2">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row>
    <row r="1381" spans="1:45" x14ac:dyDescent="0.2">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row>
    <row r="1382" spans="1:45" x14ac:dyDescent="0.2">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row>
    <row r="1383" spans="1:45" x14ac:dyDescent="0.2">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row>
    <row r="1384" spans="1:45" x14ac:dyDescent="0.2">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row>
    <row r="1385" spans="1:45" x14ac:dyDescent="0.2">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row>
    <row r="1386" spans="1:45" x14ac:dyDescent="0.2">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row>
    <row r="1387" spans="1:45" x14ac:dyDescent="0.2">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row>
    <row r="1388" spans="1:45" x14ac:dyDescent="0.2">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row>
    <row r="1389" spans="1:45" x14ac:dyDescent="0.2">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row>
    <row r="1390" spans="1:45" x14ac:dyDescent="0.2">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row>
    <row r="1391" spans="1:45" x14ac:dyDescent="0.2">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row>
    <row r="1392" spans="1:45" x14ac:dyDescent="0.2">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row>
    <row r="1393" spans="1:45" x14ac:dyDescent="0.2">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row>
    <row r="1394" spans="1:45" x14ac:dyDescent="0.2">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row>
    <row r="1395" spans="1:45" x14ac:dyDescent="0.2">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row>
    <row r="1396" spans="1:45" x14ac:dyDescent="0.2">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row>
    <row r="1397" spans="1:45" x14ac:dyDescent="0.2">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row>
    <row r="1398" spans="1:45" x14ac:dyDescent="0.2">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row>
    <row r="1399" spans="1:45" x14ac:dyDescent="0.2">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row>
    <row r="1400" spans="1:45" x14ac:dyDescent="0.2">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row>
    <row r="1401" spans="1:45" x14ac:dyDescent="0.2">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row>
    <row r="1402" spans="1:45" x14ac:dyDescent="0.2">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row>
    <row r="1403" spans="1:45" x14ac:dyDescent="0.2">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row>
    <row r="1404" spans="1:45" x14ac:dyDescent="0.2">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row>
    <row r="1405" spans="1:45" x14ac:dyDescent="0.2">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row>
    <row r="1406" spans="1:45" x14ac:dyDescent="0.2">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row>
    <row r="1407" spans="1:45" x14ac:dyDescent="0.2">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row>
    <row r="1408" spans="1:45" x14ac:dyDescent="0.2">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row>
    <row r="1409" spans="1:45" x14ac:dyDescent="0.2">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row>
    <row r="1410" spans="1:45" x14ac:dyDescent="0.2">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row>
    <row r="1411" spans="1:45" x14ac:dyDescent="0.2">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row>
    <row r="1412" spans="1:45" x14ac:dyDescent="0.2">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row>
    <row r="1413" spans="1:45" x14ac:dyDescent="0.2">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row>
    <row r="1414" spans="1:45" x14ac:dyDescent="0.2">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row>
    <row r="1415" spans="1:45" x14ac:dyDescent="0.2">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row>
    <row r="1416" spans="1:45" x14ac:dyDescent="0.2">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row>
    <row r="1417" spans="1:45" x14ac:dyDescent="0.2">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row>
    <row r="1418" spans="1:45" x14ac:dyDescent="0.2">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row>
    <row r="1419" spans="1:45" x14ac:dyDescent="0.2">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row>
    <row r="1420" spans="1:45" x14ac:dyDescent="0.2">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row>
    <row r="1421" spans="1:45" x14ac:dyDescent="0.2">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row>
    <row r="1422" spans="1:45" x14ac:dyDescent="0.2">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row>
    <row r="1423" spans="1:45" x14ac:dyDescent="0.2">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row>
    <row r="1424" spans="1:45" x14ac:dyDescent="0.2">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row>
    <row r="1425" spans="1:45" x14ac:dyDescent="0.2">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row>
    <row r="1426" spans="1:45" x14ac:dyDescent="0.2">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row>
    <row r="1427" spans="1:45" x14ac:dyDescent="0.2">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row>
    <row r="1428" spans="1:45" x14ac:dyDescent="0.2">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row>
    <row r="1429" spans="1:45" x14ac:dyDescent="0.2">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row>
    <row r="1430" spans="1:45" x14ac:dyDescent="0.2">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row>
    <row r="1431" spans="1:45" x14ac:dyDescent="0.2">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row>
    <row r="1432" spans="1:45" x14ac:dyDescent="0.2">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row>
    <row r="1433" spans="1:45" x14ac:dyDescent="0.2">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row>
    <row r="1434" spans="1:45" x14ac:dyDescent="0.2">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row>
    <row r="1435" spans="1:45" x14ac:dyDescent="0.2">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row>
    <row r="1436" spans="1:45" x14ac:dyDescent="0.2">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row>
    <row r="1437" spans="1:45" x14ac:dyDescent="0.2">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row>
    <row r="1438" spans="1:45" x14ac:dyDescent="0.2">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row>
    <row r="1439" spans="1:45" x14ac:dyDescent="0.2">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row>
    <row r="1440" spans="1:45" x14ac:dyDescent="0.2">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row>
    <row r="1441" spans="1:45" x14ac:dyDescent="0.2">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row>
    <row r="1442" spans="1:45" x14ac:dyDescent="0.2">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row>
    <row r="1443" spans="1:45" x14ac:dyDescent="0.2">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row>
    <row r="1444" spans="1:45" x14ac:dyDescent="0.2">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row>
    <row r="1445" spans="1:45" x14ac:dyDescent="0.2">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row>
    <row r="1446" spans="1:45" x14ac:dyDescent="0.2">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row>
    <row r="1447" spans="1:45" x14ac:dyDescent="0.2">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row>
    <row r="1448" spans="1:45" x14ac:dyDescent="0.2">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row>
    <row r="1449" spans="1:45" x14ac:dyDescent="0.2">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row>
    <row r="1450" spans="1:45" x14ac:dyDescent="0.2">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row>
    <row r="1451" spans="1:45" x14ac:dyDescent="0.2">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row>
    <row r="1452" spans="1:45" x14ac:dyDescent="0.2">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row>
    <row r="1453" spans="1:45" x14ac:dyDescent="0.2">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row>
    <row r="1454" spans="1:45" x14ac:dyDescent="0.2">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row>
    <row r="1455" spans="1:45" x14ac:dyDescent="0.2">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row>
    <row r="1456" spans="1:45" x14ac:dyDescent="0.2">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row>
    <row r="1457" spans="1:45" x14ac:dyDescent="0.2">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row>
    <row r="1458" spans="1:45" x14ac:dyDescent="0.2">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row>
    <row r="1459" spans="1:45" x14ac:dyDescent="0.2">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row>
    <row r="1460" spans="1:45" x14ac:dyDescent="0.2">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row>
    <row r="1461" spans="1:45" x14ac:dyDescent="0.2">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row>
    <row r="1462" spans="1:45" x14ac:dyDescent="0.2">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row>
    <row r="1463" spans="1:45" x14ac:dyDescent="0.2">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row>
    <row r="1464" spans="1:45" x14ac:dyDescent="0.2">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row>
    <row r="1465" spans="1:45" x14ac:dyDescent="0.2">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row>
    <row r="1466" spans="1:45" x14ac:dyDescent="0.2">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row>
    <row r="1467" spans="1:45" x14ac:dyDescent="0.2">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row>
    <row r="1468" spans="1:45" x14ac:dyDescent="0.2">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row>
    <row r="1469" spans="1:45" x14ac:dyDescent="0.2">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row>
    <row r="1470" spans="1:45" x14ac:dyDescent="0.2">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row>
    <row r="1471" spans="1:45" x14ac:dyDescent="0.2">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row>
    <row r="1472" spans="1:45" x14ac:dyDescent="0.2">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row>
    <row r="1473" spans="1:45" x14ac:dyDescent="0.2">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row>
    <row r="1474" spans="1:45" x14ac:dyDescent="0.2">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row>
    <row r="1475" spans="1:45" x14ac:dyDescent="0.2">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row>
    <row r="1476" spans="1:45" x14ac:dyDescent="0.2">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row>
    <row r="1477" spans="1:45" x14ac:dyDescent="0.2">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row>
    <row r="1478" spans="1:45" x14ac:dyDescent="0.2">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row>
    <row r="1479" spans="1:45" x14ac:dyDescent="0.2">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row>
    <row r="1480" spans="1:45" x14ac:dyDescent="0.2">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row>
    <row r="1481" spans="1:45" x14ac:dyDescent="0.2">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row>
    <row r="1482" spans="1:45" x14ac:dyDescent="0.2">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row>
    <row r="1483" spans="1:45" x14ac:dyDescent="0.2">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row>
    <row r="1484" spans="1:45" x14ac:dyDescent="0.2">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row>
    <row r="1485" spans="1:45" x14ac:dyDescent="0.2">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row>
    <row r="1486" spans="1:45" x14ac:dyDescent="0.2">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row>
    <row r="1487" spans="1:45" x14ac:dyDescent="0.2">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row>
    <row r="1488" spans="1:45" x14ac:dyDescent="0.2">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row>
    <row r="1489" spans="1:45" x14ac:dyDescent="0.2">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row>
    <row r="1490" spans="1:45" x14ac:dyDescent="0.2">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row>
    <row r="1491" spans="1:45" x14ac:dyDescent="0.2">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row>
    <row r="1492" spans="1:45" x14ac:dyDescent="0.2">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row>
    <row r="1493" spans="1:45" x14ac:dyDescent="0.2">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row>
    <row r="1494" spans="1:45" x14ac:dyDescent="0.2">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row>
    <row r="1495" spans="1:45" x14ac:dyDescent="0.2">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row>
    <row r="1496" spans="1:45" x14ac:dyDescent="0.2">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row>
    <row r="1497" spans="1:45" x14ac:dyDescent="0.2">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row>
    <row r="1498" spans="1:45" x14ac:dyDescent="0.2">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row>
    <row r="1499" spans="1:45" x14ac:dyDescent="0.2">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row>
    <row r="1500" spans="1:45" x14ac:dyDescent="0.2">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row>
    <row r="1501" spans="1:45" x14ac:dyDescent="0.2">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row>
    <row r="1502" spans="1:45" x14ac:dyDescent="0.2">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row>
    <row r="1503" spans="1:45" x14ac:dyDescent="0.2">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row>
    <row r="1504" spans="1:45" x14ac:dyDescent="0.2">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row>
    <row r="1505" spans="1:45" x14ac:dyDescent="0.2">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row>
    <row r="1506" spans="1:45" x14ac:dyDescent="0.2">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row>
    <row r="1507" spans="1:45" x14ac:dyDescent="0.2">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row>
    <row r="1508" spans="1:45" x14ac:dyDescent="0.2">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row>
    <row r="1509" spans="1:45" x14ac:dyDescent="0.2">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row>
    <row r="1510" spans="1:45" x14ac:dyDescent="0.2">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row>
    <row r="1511" spans="1:45" x14ac:dyDescent="0.2">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row>
    <row r="1512" spans="1:45" x14ac:dyDescent="0.2">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row>
    <row r="1513" spans="1:45" x14ac:dyDescent="0.2">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row>
    <row r="1514" spans="1:45" x14ac:dyDescent="0.2">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row>
    <row r="1515" spans="1:45" x14ac:dyDescent="0.2">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row>
    <row r="1516" spans="1:45" x14ac:dyDescent="0.2">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row>
    <row r="1517" spans="1:45" x14ac:dyDescent="0.2">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row>
    <row r="1518" spans="1:45" x14ac:dyDescent="0.2">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row>
    <row r="1519" spans="1:45" x14ac:dyDescent="0.2">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row>
    <row r="1520" spans="1:45" x14ac:dyDescent="0.2">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row>
    <row r="1521" spans="1:45" x14ac:dyDescent="0.2">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row>
    <row r="1522" spans="1:45" x14ac:dyDescent="0.2">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row>
    <row r="1523" spans="1:45" x14ac:dyDescent="0.2">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row>
    <row r="1524" spans="1:45" x14ac:dyDescent="0.2">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row>
    <row r="1525" spans="1:45" x14ac:dyDescent="0.2">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row>
    <row r="1526" spans="1:45" x14ac:dyDescent="0.2">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row>
    <row r="1527" spans="1:45" x14ac:dyDescent="0.2">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row>
    <row r="1528" spans="1:45" x14ac:dyDescent="0.2">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row>
    <row r="1529" spans="1:45" x14ac:dyDescent="0.2">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row>
    <row r="1530" spans="1:45" x14ac:dyDescent="0.2">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row>
    <row r="1531" spans="1:45" x14ac:dyDescent="0.2">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row>
    <row r="1532" spans="1:45" x14ac:dyDescent="0.2">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row>
    <row r="1533" spans="1:45" x14ac:dyDescent="0.2">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row>
    <row r="1534" spans="1:45" x14ac:dyDescent="0.2">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row>
    <row r="1535" spans="1:45" x14ac:dyDescent="0.2">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row>
    <row r="1536" spans="1:45" x14ac:dyDescent="0.2">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row>
    <row r="1537" spans="1:45" x14ac:dyDescent="0.2">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row>
    <row r="1538" spans="1:45" x14ac:dyDescent="0.2">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row>
    <row r="1539" spans="1:45" x14ac:dyDescent="0.2">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row>
    <row r="1540" spans="1:45" x14ac:dyDescent="0.2">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row>
    <row r="1541" spans="1:45" x14ac:dyDescent="0.2">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row>
    <row r="1542" spans="1:45" x14ac:dyDescent="0.2">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row>
    <row r="1543" spans="1:45" x14ac:dyDescent="0.2">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row>
    <row r="1544" spans="1:45" x14ac:dyDescent="0.2">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row>
    <row r="1545" spans="1:45" x14ac:dyDescent="0.2">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row>
    <row r="1546" spans="1:45" x14ac:dyDescent="0.2">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row>
    <row r="1547" spans="1:45" x14ac:dyDescent="0.2">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row>
    <row r="1548" spans="1:45" x14ac:dyDescent="0.2">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row>
    <row r="1549" spans="1:45" x14ac:dyDescent="0.2">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row>
    <row r="1550" spans="1:45" x14ac:dyDescent="0.2">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row>
    <row r="1551" spans="1:45" x14ac:dyDescent="0.2">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row>
    <row r="1552" spans="1:45" x14ac:dyDescent="0.2">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row>
    <row r="1553" spans="1:45" x14ac:dyDescent="0.2">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row>
    <row r="1554" spans="1:45" x14ac:dyDescent="0.2">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row>
    <row r="1555" spans="1:45" x14ac:dyDescent="0.2">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row>
    <row r="1556" spans="1:45" x14ac:dyDescent="0.2">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row>
    <row r="1557" spans="1:45" x14ac:dyDescent="0.2">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row>
    <row r="1558" spans="1:45" x14ac:dyDescent="0.2">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row>
    <row r="1559" spans="1:45" x14ac:dyDescent="0.2">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row>
    <row r="1560" spans="1:45" x14ac:dyDescent="0.2">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row>
    <row r="1561" spans="1:45" x14ac:dyDescent="0.2">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row>
    <row r="1562" spans="1:45" x14ac:dyDescent="0.2">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row>
    <row r="1563" spans="1:45" x14ac:dyDescent="0.2">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row>
    <row r="1564" spans="1:45" x14ac:dyDescent="0.2">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row>
    <row r="1565" spans="1:45" x14ac:dyDescent="0.2">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row>
    <row r="1566" spans="1:45" x14ac:dyDescent="0.2">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row>
    <row r="1567" spans="1:45" x14ac:dyDescent="0.2">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row>
    <row r="1568" spans="1:45" x14ac:dyDescent="0.2">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row>
    <row r="1569" spans="1:45" x14ac:dyDescent="0.2">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row>
    <row r="1570" spans="1:45" x14ac:dyDescent="0.2">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row>
    <row r="1571" spans="1:45" x14ac:dyDescent="0.2">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row>
    <row r="1572" spans="1:45" x14ac:dyDescent="0.2">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row>
    <row r="1573" spans="1:45" x14ac:dyDescent="0.2">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row>
    <row r="1574" spans="1:45" x14ac:dyDescent="0.2">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row>
    <row r="1575" spans="1:45" x14ac:dyDescent="0.2">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row>
    <row r="1576" spans="1:45" x14ac:dyDescent="0.2">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row>
    <row r="1577" spans="1:45" x14ac:dyDescent="0.2">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row>
    <row r="1578" spans="1:45" x14ac:dyDescent="0.2">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row>
    <row r="1579" spans="1:45" x14ac:dyDescent="0.2">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row>
    <row r="1580" spans="1:45" x14ac:dyDescent="0.2">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row>
    <row r="1581" spans="1:45" x14ac:dyDescent="0.2">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row>
    <row r="1582" spans="1:45" x14ac:dyDescent="0.2">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row>
    <row r="1583" spans="1:45" x14ac:dyDescent="0.2">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row>
    <row r="1584" spans="1:45" x14ac:dyDescent="0.2">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row>
    <row r="1585" spans="1:45" x14ac:dyDescent="0.2">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row>
    <row r="1586" spans="1:45" x14ac:dyDescent="0.2">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row>
    <row r="1587" spans="1:45" x14ac:dyDescent="0.2">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row>
    <row r="1588" spans="1:45" x14ac:dyDescent="0.2">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row>
    <row r="1589" spans="1:45" x14ac:dyDescent="0.2">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row>
    <row r="1590" spans="1:45" x14ac:dyDescent="0.2">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row>
    <row r="1591" spans="1:45" x14ac:dyDescent="0.2">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row>
    <row r="1592" spans="1:45" x14ac:dyDescent="0.2">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row>
    <row r="1593" spans="1:45" x14ac:dyDescent="0.2">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row>
    <row r="1594" spans="1:45" x14ac:dyDescent="0.2">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row>
    <row r="1595" spans="1:45" x14ac:dyDescent="0.2">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row>
    <row r="1596" spans="1:45" x14ac:dyDescent="0.2">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row>
    <row r="1597" spans="1:45" x14ac:dyDescent="0.2">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row>
    <row r="1598" spans="1:45" x14ac:dyDescent="0.2">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row>
    <row r="1599" spans="1:45" x14ac:dyDescent="0.2">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row>
    <row r="1600" spans="1:45" x14ac:dyDescent="0.2">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row>
    <row r="1601" spans="1:45" x14ac:dyDescent="0.2">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row>
    <row r="1602" spans="1:45" x14ac:dyDescent="0.2">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row>
    <row r="1603" spans="1:45" x14ac:dyDescent="0.2">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row>
    <row r="1604" spans="1:45" x14ac:dyDescent="0.2">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row>
    <row r="1605" spans="1:45" x14ac:dyDescent="0.2">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row>
    <row r="1606" spans="1:45" x14ac:dyDescent="0.2">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row>
    <row r="1607" spans="1:45" x14ac:dyDescent="0.2">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row>
    <row r="1608" spans="1:45" x14ac:dyDescent="0.2">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row>
    <row r="1609" spans="1:45" x14ac:dyDescent="0.2">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row>
    <row r="1610" spans="1:45" x14ac:dyDescent="0.2">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row>
    <row r="1611" spans="1:45" x14ac:dyDescent="0.2">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row>
    <row r="1612" spans="1:45" x14ac:dyDescent="0.2">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row>
    <row r="1613" spans="1:45" x14ac:dyDescent="0.2">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row>
    <row r="1614" spans="1:45" x14ac:dyDescent="0.2">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row>
    <row r="1615" spans="1:45" x14ac:dyDescent="0.2">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row>
    <row r="1616" spans="1:45" x14ac:dyDescent="0.2">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row>
    <row r="1617" spans="1:45" x14ac:dyDescent="0.2">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row>
    <row r="1618" spans="1:45" x14ac:dyDescent="0.2">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row>
    <row r="1619" spans="1:45" x14ac:dyDescent="0.2">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row>
    <row r="1620" spans="1:45" x14ac:dyDescent="0.2">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row>
    <row r="1621" spans="1:45" x14ac:dyDescent="0.2">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row>
    <row r="1622" spans="1:45" x14ac:dyDescent="0.2">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row>
    <row r="1623" spans="1:45" x14ac:dyDescent="0.2">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row>
    <row r="1624" spans="1:45" x14ac:dyDescent="0.2">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row>
    <row r="1625" spans="1:45" x14ac:dyDescent="0.2">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row>
    <row r="1626" spans="1:45" x14ac:dyDescent="0.2">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row>
    <row r="1627" spans="1:45" x14ac:dyDescent="0.2">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row>
    <row r="1628" spans="1:45" x14ac:dyDescent="0.2">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row>
    <row r="1629" spans="1:45" x14ac:dyDescent="0.2">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row>
    <row r="1630" spans="1:45" x14ac:dyDescent="0.2">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row>
    <row r="1631" spans="1:45" x14ac:dyDescent="0.2">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row>
    <row r="1632" spans="1:45" x14ac:dyDescent="0.2">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row>
    <row r="1633" spans="1:45" x14ac:dyDescent="0.2">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row>
    <row r="1634" spans="1:45" x14ac:dyDescent="0.2">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row>
    <row r="1635" spans="1:45" x14ac:dyDescent="0.2">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row>
    <row r="1636" spans="1:45" x14ac:dyDescent="0.2">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row>
    <row r="1637" spans="1:45" x14ac:dyDescent="0.2">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row>
    <row r="1638" spans="1:45" x14ac:dyDescent="0.2">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row>
    <row r="1639" spans="1:45" x14ac:dyDescent="0.2">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row>
    <row r="1640" spans="1:45" x14ac:dyDescent="0.2">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row>
    <row r="1641" spans="1:45" x14ac:dyDescent="0.2">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row>
    <row r="1642" spans="1:45" x14ac:dyDescent="0.2">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row>
    <row r="1643" spans="1:45" x14ac:dyDescent="0.2">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row>
    <row r="1644" spans="1:45" x14ac:dyDescent="0.2">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row>
    <row r="1645" spans="1:45" x14ac:dyDescent="0.2">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row>
    <row r="1646" spans="1:45" x14ac:dyDescent="0.2">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row>
    <row r="1647" spans="1:45" x14ac:dyDescent="0.2">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row>
    <row r="1648" spans="1:45" x14ac:dyDescent="0.2">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row>
    <row r="1649" spans="1:45" x14ac:dyDescent="0.2">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row>
    <row r="1650" spans="1:45" x14ac:dyDescent="0.2">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row>
    <row r="1651" spans="1:45" x14ac:dyDescent="0.2">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row>
    <row r="1652" spans="1:45" x14ac:dyDescent="0.2">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row>
    <row r="1653" spans="1:45" x14ac:dyDescent="0.2">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row>
    <row r="1654" spans="1:45" x14ac:dyDescent="0.2">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row>
    <row r="1655" spans="1:45" x14ac:dyDescent="0.2">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row>
    <row r="1656" spans="1:45" x14ac:dyDescent="0.2">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row>
    <row r="1657" spans="1:45" x14ac:dyDescent="0.2">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row>
    <row r="1658" spans="1:45" x14ac:dyDescent="0.2">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row>
    <row r="1659" spans="1:45" x14ac:dyDescent="0.2">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row>
    <row r="1660" spans="1:45" x14ac:dyDescent="0.2">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row>
    <row r="1661" spans="1:45" x14ac:dyDescent="0.2">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row>
    <row r="1662" spans="1:45" x14ac:dyDescent="0.2">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row>
    <row r="1663" spans="1:45" x14ac:dyDescent="0.2">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row>
    <row r="1664" spans="1:45" x14ac:dyDescent="0.2">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row>
    <row r="1665" spans="1:45" x14ac:dyDescent="0.2">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row>
    <row r="1666" spans="1:45" x14ac:dyDescent="0.2">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row>
    <row r="1667" spans="1:45" x14ac:dyDescent="0.2">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row>
    <row r="1668" spans="1:45" x14ac:dyDescent="0.2">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row>
    <row r="1669" spans="1:45" x14ac:dyDescent="0.2">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row>
    <row r="1670" spans="1:45" x14ac:dyDescent="0.2">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row>
    <row r="1671" spans="1:45" x14ac:dyDescent="0.2">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row>
    <row r="1672" spans="1:45" x14ac:dyDescent="0.2">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row>
    <row r="1673" spans="1:45" x14ac:dyDescent="0.2">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row>
    <row r="1674" spans="1:45" x14ac:dyDescent="0.2">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row>
    <row r="1675" spans="1:45" x14ac:dyDescent="0.2">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row>
    <row r="1676" spans="1:45" x14ac:dyDescent="0.2">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row>
    <row r="1677" spans="1:45" x14ac:dyDescent="0.2">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row>
    <row r="1678" spans="1:45" x14ac:dyDescent="0.2">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row>
    <row r="1679" spans="1:45" x14ac:dyDescent="0.2">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row>
    <row r="1680" spans="1:45" x14ac:dyDescent="0.2">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row>
    <row r="1681" spans="1:45" x14ac:dyDescent="0.2">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row>
    <row r="1682" spans="1:45" x14ac:dyDescent="0.2">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row>
    <row r="1683" spans="1:45" x14ac:dyDescent="0.2">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row>
    <row r="1684" spans="1:45" x14ac:dyDescent="0.2">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row>
    <row r="1685" spans="1:45" x14ac:dyDescent="0.2">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row>
    <row r="1686" spans="1:45" x14ac:dyDescent="0.2">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row>
    <row r="1687" spans="1:45" x14ac:dyDescent="0.2">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row>
    <row r="1688" spans="1:45" x14ac:dyDescent="0.2">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row>
    <row r="1689" spans="1:45" x14ac:dyDescent="0.2">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row>
    <row r="1690" spans="1:45" x14ac:dyDescent="0.2">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row>
    <row r="1691" spans="1:45" x14ac:dyDescent="0.2">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row>
    <row r="1692" spans="1:45" x14ac:dyDescent="0.2">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row>
    <row r="1693" spans="1:45" x14ac:dyDescent="0.2">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row>
    <row r="1694" spans="1:45" x14ac:dyDescent="0.2">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row>
    <row r="1695" spans="1:45" x14ac:dyDescent="0.2">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row>
    <row r="1696" spans="1:45" x14ac:dyDescent="0.2">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row>
    <row r="1697" spans="1:45" x14ac:dyDescent="0.2">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row>
    <row r="1698" spans="1:45" x14ac:dyDescent="0.2">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row>
    <row r="1699" spans="1:45" x14ac:dyDescent="0.2">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row>
    <row r="1700" spans="1:45" x14ac:dyDescent="0.2">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row>
    <row r="1701" spans="1:45" x14ac:dyDescent="0.2">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row>
    <row r="1702" spans="1:45" x14ac:dyDescent="0.2">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row>
    <row r="1703" spans="1:45" x14ac:dyDescent="0.2">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row>
    <row r="1704" spans="1:45" x14ac:dyDescent="0.2">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row>
    <row r="1705" spans="1:45" x14ac:dyDescent="0.2">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row>
    <row r="1706" spans="1:45" x14ac:dyDescent="0.2">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row>
    <row r="1707" spans="1:45" x14ac:dyDescent="0.2">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row>
    <row r="1708" spans="1:45" x14ac:dyDescent="0.2">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row>
    <row r="1709" spans="1:45" x14ac:dyDescent="0.2">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row>
    <row r="1710" spans="1:45" x14ac:dyDescent="0.2">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row>
    <row r="1711" spans="1:45" x14ac:dyDescent="0.2">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row>
    <row r="1712" spans="1:45" x14ac:dyDescent="0.2">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row>
    <row r="1713" spans="1:45" x14ac:dyDescent="0.2">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row>
    <row r="1714" spans="1:45" x14ac:dyDescent="0.2">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row>
    <row r="1715" spans="1:45" x14ac:dyDescent="0.2">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row>
    <row r="1716" spans="1:45" x14ac:dyDescent="0.2">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row>
    <row r="1717" spans="1:45" x14ac:dyDescent="0.2">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row>
    <row r="1718" spans="1:45" x14ac:dyDescent="0.2">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row>
    <row r="1719" spans="1:45" x14ac:dyDescent="0.2">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row>
    <row r="1720" spans="1:45" x14ac:dyDescent="0.2">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row>
    <row r="1721" spans="1:45" x14ac:dyDescent="0.2">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row>
    <row r="1722" spans="1:45" x14ac:dyDescent="0.2">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row>
    <row r="1723" spans="1:45" x14ac:dyDescent="0.2">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row>
    <row r="1724" spans="1:45" x14ac:dyDescent="0.2">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row>
    <row r="1725" spans="1:45" x14ac:dyDescent="0.2">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row>
    <row r="1726" spans="1:45" x14ac:dyDescent="0.2">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row>
    <row r="1727" spans="1:45" x14ac:dyDescent="0.2">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row>
    <row r="1728" spans="1:45" x14ac:dyDescent="0.2">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row>
    <row r="1729" spans="1:45" x14ac:dyDescent="0.2">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row>
    <row r="1730" spans="1:45" x14ac:dyDescent="0.2">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row>
    <row r="1731" spans="1:45" x14ac:dyDescent="0.2">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row>
    <row r="1732" spans="1:45" x14ac:dyDescent="0.2">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row>
    <row r="1733" spans="1:45" x14ac:dyDescent="0.2">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row>
    <row r="1734" spans="1:45" x14ac:dyDescent="0.2">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row>
    <row r="1735" spans="1:45" x14ac:dyDescent="0.2">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row>
    <row r="1736" spans="1:45" x14ac:dyDescent="0.2">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row>
    <row r="1737" spans="1:45" x14ac:dyDescent="0.2">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row>
    <row r="1738" spans="1:45" x14ac:dyDescent="0.2">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row>
    <row r="1739" spans="1:45" x14ac:dyDescent="0.2">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row>
    <row r="1740" spans="1:45" x14ac:dyDescent="0.2">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row>
    <row r="1741" spans="1:45" x14ac:dyDescent="0.2">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row>
    <row r="1742" spans="1:45" x14ac:dyDescent="0.2">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row>
    <row r="1743" spans="1:45" x14ac:dyDescent="0.2">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row>
    <row r="1744" spans="1:45" x14ac:dyDescent="0.2">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row>
    <row r="1745" spans="1:45" x14ac:dyDescent="0.2">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row>
    <row r="1746" spans="1:45" x14ac:dyDescent="0.2">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row>
    <row r="1747" spans="1:45" x14ac:dyDescent="0.2">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row>
    <row r="1748" spans="1:45" x14ac:dyDescent="0.2">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row>
    <row r="1749" spans="1:45" x14ac:dyDescent="0.2">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row>
    <row r="1750" spans="1:45" x14ac:dyDescent="0.2">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row>
    <row r="1751" spans="1:45" x14ac:dyDescent="0.2">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row>
    <row r="1752" spans="1:45" x14ac:dyDescent="0.2">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row>
    <row r="1753" spans="1:45" x14ac:dyDescent="0.2">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row>
    <row r="1754" spans="1:45" x14ac:dyDescent="0.2">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row>
    <row r="1755" spans="1:45" x14ac:dyDescent="0.2">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row>
    <row r="1756" spans="1:45" x14ac:dyDescent="0.2">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row>
    <row r="1757" spans="1:45" x14ac:dyDescent="0.2">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row>
    <row r="1758" spans="1:45" x14ac:dyDescent="0.2">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row>
    <row r="1759" spans="1:45" x14ac:dyDescent="0.2">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row>
    <row r="1760" spans="1:45" x14ac:dyDescent="0.2">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row>
    <row r="1761" spans="1:45" x14ac:dyDescent="0.2">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row>
    <row r="1762" spans="1:45" x14ac:dyDescent="0.2">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row>
    <row r="1763" spans="1:45" x14ac:dyDescent="0.2">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row>
    <row r="1764" spans="1:45" x14ac:dyDescent="0.2">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row>
    <row r="1765" spans="1:45" x14ac:dyDescent="0.2">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row>
    <row r="1766" spans="1:45" x14ac:dyDescent="0.2">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row>
    <row r="1767" spans="1:45" x14ac:dyDescent="0.2">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row>
    <row r="1768" spans="1:45" x14ac:dyDescent="0.2">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row>
    <row r="1769" spans="1:45" x14ac:dyDescent="0.2">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row>
    <row r="1770" spans="1:45" x14ac:dyDescent="0.2">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row>
    <row r="1771" spans="1:45" x14ac:dyDescent="0.2">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row>
    <row r="1772" spans="1:45" x14ac:dyDescent="0.2">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row>
    <row r="1773" spans="1:45" x14ac:dyDescent="0.2">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row>
    <row r="1774" spans="1:45" x14ac:dyDescent="0.2">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row>
    <row r="1775" spans="1:45" x14ac:dyDescent="0.2">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row>
    <row r="1776" spans="1:45" x14ac:dyDescent="0.2">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row>
    <row r="1777" spans="1:45" x14ac:dyDescent="0.2">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row>
    <row r="1778" spans="1:45" x14ac:dyDescent="0.2">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row>
    <row r="1779" spans="1:45" x14ac:dyDescent="0.2">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row>
    <row r="1780" spans="1:45" x14ac:dyDescent="0.2">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row>
    <row r="1781" spans="1:45" x14ac:dyDescent="0.2">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row>
    <row r="1782" spans="1:45" x14ac:dyDescent="0.2">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row>
    <row r="1783" spans="1:45" x14ac:dyDescent="0.2">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row>
    <row r="1784" spans="1:45" x14ac:dyDescent="0.2">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row>
    <row r="1785" spans="1:45" x14ac:dyDescent="0.2">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row>
    <row r="1786" spans="1:45" x14ac:dyDescent="0.2">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row>
    <row r="1787" spans="1:45" x14ac:dyDescent="0.2">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row>
    <row r="1788" spans="1:45" x14ac:dyDescent="0.2">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row>
    <row r="1789" spans="1:45" x14ac:dyDescent="0.2">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row>
    <row r="1790" spans="1:45" x14ac:dyDescent="0.2">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row>
    <row r="1791" spans="1:45" x14ac:dyDescent="0.2">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row>
    <row r="1792" spans="1:45" x14ac:dyDescent="0.2">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row>
    <row r="1793" spans="1:45" x14ac:dyDescent="0.2">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row>
    <row r="1794" spans="1:45" x14ac:dyDescent="0.2">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row>
    <row r="1795" spans="1:45" x14ac:dyDescent="0.2">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row>
    <row r="1796" spans="1:45" x14ac:dyDescent="0.2">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row>
    <row r="1797" spans="1:45" x14ac:dyDescent="0.2">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row>
    <row r="1798" spans="1:45" x14ac:dyDescent="0.2">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row>
    <row r="1799" spans="1:45" x14ac:dyDescent="0.2">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row>
    <row r="1800" spans="1:45" x14ac:dyDescent="0.2">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row>
    <row r="1801" spans="1:45" x14ac:dyDescent="0.2">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row>
    <row r="1802" spans="1:45" x14ac:dyDescent="0.2">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row>
    <row r="1803" spans="1:45" x14ac:dyDescent="0.2">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row>
    <row r="1804" spans="1:45" x14ac:dyDescent="0.2">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row>
    <row r="1805" spans="1:45" x14ac:dyDescent="0.2">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row>
    <row r="1806" spans="1:45" x14ac:dyDescent="0.2">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row>
    <row r="1807" spans="1:45" x14ac:dyDescent="0.2">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row>
    <row r="1808" spans="1:45" x14ac:dyDescent="0.2">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row>
    <row r="1809" spans="1:45" x14ac:dyDescent="0.2">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row>
    <row r="1810" spans="1:45" x14ac:dyDescent="0.2">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row>
    <row r="1811" spans="1:45" x14ac:dyDescent="0.2">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row>
    <row r="1812" spans="1:45" x14ac:dyDescent="0.2">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row>
    <row r="1813" spans="1:45" x14ac:dyDescent="0.2">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row>
    <row r="1814" spans="1:45" x14ac:dyDescent="0.2">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row>
    <row r="1815" spans="1:45" x14ac:dyDescent="0.2">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row>
    <row r="1816" spans="1:45" x14ac:dyDescent="0.2">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row>
    <row r="1817" spans="1:45" x14ac:dyDescent="0.2">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row>
    <row r="1818" spans="1:45" x14ac:dyDescent="0.2">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row>
    <row r="1819" spans="1:45" x14ac:dyDescent="0.2">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row>
    <row r="1820" spans="1:45" x14ac:dyDescent="0.2">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row>
    <row r="1821" spans="1:45" x14ac:dyDescent="0.2">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row>
    <row r="1822" spans="1:45" x14ac:dyDescent="0.2">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row>
    <row r="1823" spans="1:45" x14ac:dyDescent="0.2">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row>
    <row r="1824" spans="1:45" x14ac:dyDescent="0.2">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row>
    <row r="1825" spans="1:45" x14ac:dyDescent="0.2">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row>
    <row r="1826" spans="1:45" x14ac:dyDescent="0.2">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row>
    <row r="1827" spans="1:45" x14ac:dyDescent="0.2">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row>
    <row r="1828" spans="1:45" x14ac:dyDescent="0.2">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row>
    <row r="1829" spans="1:45" x14ac:dyDescent="0.2">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row>
    <row r="1830" spans="1:45" x14ac:dyDescent="0.2">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row>
    <row r="1831" spans="1:45" x14ac:dyDescent="0.2">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row>
    <row r="1832" spans="1:45" x14ac:dyDescent="0.2">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row>
    <row r="1833" spans="1:45" x14ac:dyDescent="0.2">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row>
    <row r="1834" spans="1:45" x14ac:dyDescent="0.2">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row>
    <row r="1835" spans="1:45" x14ac:dyDescent="0.2">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row>
    <row r="1836" spans="1:45" x14ac:dyDescent="0.2">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row>
    <row r="1837" spans="1:45" x14ac:dyDescent="0.2">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row>
    <row r="1838" spans="1:45" x14ac:dyDescent="0.2">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row>
    <row r="1839" spans="1:45" x14ac:dyDescent="0.2">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row>
    <row r="1840" spans="1:45" x14ac:dyDescent="0.2">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row>
    <row r="1841" spans="1:45" x14ac:dyDescent="0.2">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row>
    <row r="1842" spans="1:45" x14ac:dyDescent="0.2">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row>
    <row r="1843" spans="1:45" x14ac:dyDescent="0.2">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row>
  </sheetData>
  <sheetProtection formatColumns="0" formatRows="0"/>
  <mergeCells count="551">
    <mergeCell ref="L66:Q66"/>
    <mergeCell ref="J208:K208"/>
    <mergeCell ref="J209:K209"/>
    <mergeCell ref="J210:K210"/>
    <mergeCell ref="E55:F55"/>
    <mergeCell ref="D171:L171"/>
    <mergeCell ref="G178:H178"/>
    <mergeCell ref="G180:H180"/>
    <mergeCell ref="J178:K178"/>
    <mergeCell ref="J180:K180"/>
    <mergeCell ref="J207:K207"/>
    <mergeCell ref="J198:K198"/>
    <mergeCell ref="J199:K199"/>
    <mergeCell ref="J200:K200"/>
    <mergeCell ref="J201:K201"/>
    <mergeCell ref="J202:K202"/>
    <mergeCell ref="J203:K203"/>
    <mergeCell ref="J204:K204"/>
    <mergeCell ref="J205:K205"/>
    <mergeCell ref="J206:K206"/>
    <mergeCell ref="M195:N195"/>
    <mergeCell ref="M196:N196"/>
    <mergeCell ref="M197:N197"/>
    <mergeCell ref="M198:N198"/>
    <mergeCell ref="A216:B216"/>
    <mergeCell ref="U216:V216"/>
    <mergeCell ref="P217:W217"/>
    <mergeCell ref="B215:C215"/>
    <mergeCell ref="G217:H217"/>
    <mergeCell ref="J217:K217"/>
    <mergeCell ref="M217:N217"/>
    <mergeCell ref="B217:C217"/>
    <mergeCell ref="P147:W150"/>
    <mergeCell ref="M201:N201"/>
    <mergeCell ref="M202:N202"/>
    <mergeCell ref="M203:N203"/>
    <mergeCell ref="M204:N204"/>
    <mergeCell ref="M208:N208"/>
    <mergeCell ref="M209:N209"/>
    <mergeCell ref="M187:N187"/>
    <mergeCell ref="M188:N188"/>
    <mergeCell ref="M189:N189"/>
    <mergeCell ref="M190:N190"/>
    <mergeCell ref="J211:K211"/>
    <mergeCell ref="J212:K212"/>
    <mergeCell ref="J213:K213"/>
    <mergeCell ref="J214:K214"/>
    <mergeCell ref="J215:K215"/>
    <mergeCell ref="G213:H213"/>
    <mergeCell ref="G214:H214"/>
    <mergeCell ref="G215:H215"/>
    <mergeCell ref="J181:K181"/>
    <mergeCell ref="J182:K182"/>
    <mergeCell ref="M178:N178"/>
    <mergeCell ref="M180:N180"/>
    <mergeCell ref="M210:N210"/>
    <mergeCell ref="M211:N211"/>
    <mergeCell ref="M212:N212"/>
    <mergeCell ref="M213:N213"/>
    <mergeCell ref="M214:N214"/>
    <mergeCell ref="M215:N215"/>
    <mergeCell ref="M181:N181"/>
    <mergeCell ref="M182:N182"/>
    <mergeCell ref="M183:N183"/>
    <mergeCell ref="M184:N184"/>
    <mergeCell ref="M185:N185"/>
    <mergeCell ref="M186:N186"/>
    <mergeCell ref="M200:N200"/>
    <mergeCell ref="M205:N205"/>
    <mergeCell ref="M206:N206"/>
    <mergeCell ref="M207:N207"/>
    <mergeCell ref="M194:N194"/>
    <mergeCell ref="M199:N199"/>
    <mergeCell ref="J197:K197"/>
    <mergeCell ref="G204:H204"/>
    <mergeCell ref="G205:H205"/>
    <mergeCell ref="G206:H206"/>
    <mergeCell ref="J183:K183"/>
    <mergeCell ref="J184:K184"/>
    <mergeCell ref="J185:K185"/>
    <mergeCell ref="J186:K186"/>
    <mergeCell ref="J187:K187"/>
    <mergeCell ref="J188:K188"/>
    <mergeCell ref="J189:K189"/>
    <mergeCell ref="J190:K190"/>
    <mergeCell ref="J191:K191"/>
    <mergeCell ref="M191:N191"/>
    <mergeCell ref="M192:N192"/>
    <mergeCell ref="M193:N193"/>
    <mergeCell ref="G209:H209"/>
    <mergeCell ref="G210:H210"/>
    <mergeCell ref="G211:H211"/>
    <mergeCell ref="G212:H212"/>
    <mergeCell ref="G195:H195"/>
    <mergeCell ref="G196:H196"/>
    <mergeCell ref="G197:H197"/>
    <mergeCell ref="G198:H198"/>
    <mergeCell ref="G199:H199"/>
    <mergeCell ref="G200:H200"/>
    <mergeCell ref="G201:H201"/>
    <mergeCell ref="G202:H202"/>
    <mergeCell ref="G203:H203"/>
    <mergeCell ref="B222:C222"/>
    <mergeCell ref="B147:C147"/>
    <mergeCell ref="E147:F147"/>
    <mergeCell ref="H147:N147"/>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B200:C200"/>
    <mergeCell ref="B197:C197"/>
    <mergeCell ref="B202:C202"/>
    <mergeCell ref="B199:C199"/>
    <mergeCell ref="G207:H207"/>
    <mergeCell ref="G208:H208"/>
    <mergeCell ref="B204:C204"/>
    <mergeCell ref="B201:C201"/>
    <mergeCell ref="B206:C206"/>
    <mergeCell ref="B208:C208"/>
    <mergeCell ref="B203:C203"/>
    <mergeCell ref="B210:C210"/>
    <mergeCell ref="B205:C205"/>
    <mergeCell ref="B212:C212"/>
    <mergeCell ref="B214:C214"/>
    <mergeCell ref="B207:C207"/>
    <mergeCell ref="B209:C209"/>
    <mergeCell ref="B211:C211"/>
    <mergeCell ref="B213:C213"/>
    <mergeCell ref="M160:N160"/>
    <mergeCell ref="B188:C188"/>
    <mergeCell ref="B189:C189"/>
    <mergeCell ref="B190:C190"/>
    <mergeCell ref="B192:C192"/>
    <mergeCell ref="B191:C191"/>
    <mergeCell ref="B194:C194"/>
    <mergeCell ref="B193:C193"/>
    <mergeCell ref="B196:C196"/>
    <mergeCell ref="B195:C195"/>
    <mergeCell ref="B179:C179"/>
    <mergeCell ref="B180:C180"/>
    <mergeCell ref="B181:C181"/>
    <mergeCell ref="B182:C182"/>
    <mergeCell ref="B183:C183"/>
    <mergeCell ref="B184:C184"/>
    <mergeCell ref="B185:C185"/>
    <mergeCell ref="B186:C186"/>
    <mergeCell ref="B187:C187"/>
    <mergeCell ref="J192:K192"/>
    <mergeCell ref="J193:K193"/>
    <mergeCell ref="J194:K194"/>
    <mergeCell ref="J195:K195"/>
    <mergeCell ref="J196:K196"/>
    <mergeCell ref="M162:N162"/>
    <mergeCell ref="B164:C164"/>
    <mergeCell ref="B171:C171"/>
    <mergeCell ref="B172:C172"/>
    <mergeCell ref="G160:H160"/>
    <mergeCell ref="J160:K160"/>
    <mergeCell ref="B198:C198"/>
    <mergeCell ref="B176:C176"/>
    <mergeCell ref="G150:N150"/>
    <mergeCell ref="G175:N175"/>
    <mergeCell ref="G179:H179"/>
    <mergeCell ref="J179:K179"/>
    <mergeCell ref="M179:N179"/>
    <mergeCell ref="B168:N168"/>
    <mergeCell ref="G153:H153"/>
    <mergeCell ref="M153:N153"/>
    <mergeCell ref="M165:N165"/>
    <mergeCell ref="M167:N167"/>
    <mergeCell ref="M169:N169"/>
    <mergeCell ref="M171:N171"/>
    <mergeCell ref="M164:N164"/>
    <mergeCell ref="G172:H172"/>
    <mergeCell ref="J172:K172"/>
    <mergeCell ref="M172:N172"/>
    <mergeCell ref="J153:K153"/>
    <mergeCell ref="J169:K169"/>
    <mergeCell ref="B160:C160"/>
    <mergeCell ref="B165:C165"/>
    <mergeCell ref="B167:C167"/>
    <mergeCell ref="B162:C162"/>
    <mergeCell ref="B169:C169"/>
    <mergeCell ref="J154:K154"/>
    <mergeCell ref="J155:K155"/>
    <mergeCell ref="J156:K156"/>
    <mergeCell ref="J157:K157"/>
    <mergeCell ref="J159:K159"/>
    <mergeCell ref="G154:H154"/>
    <mergeCell ref="G155:H155"/>
    <mergeCell ref="G159:H159"/>
    <mergeCell ref="G164:H164"/>
    <mergeCell ref="J164:K164"/>
    <mergeCell ref="G162:H162"/>
    <mergeCell ref="J162:K162"/>
    <mergeCell ref="G165:H165"/>
    <mergeCell ref="G167:H167"/>
    <mergeCell ref="G169:H169"/>
    <mergeCell ref="J165:K165"/>
    <mergeCell ref="J167:K167"/>
    <mergeCell ref="M158:N158"/>
    <mergeCell ref="M161:N161"/>
    <mergeCell ref="M163:N163"/>
    <mergeCell ref="B154:C154"/>
    <mergeCell ref="B155:C155"/>
    <mergeCell ref="B156:C156"/>
    <mergeCell ref="B157:C157"/>
    <mergeCell ref="J158:K158"/>
    <mergeCell ref="J161:K161"/>
    <mergeCell ref="J163:K163"/>
    <mergeCell ref="M154:N154"/>
    <mergeCell ref="M155:N155"/>
    <mergeCell ref="M156:N156"/>
    <mergeCell ref="M157:N157"/>
    <mergeCell ref="M159:N159"/>
    <mergeCell ref="G158:H158"/>
    <mergeCell ref="G161:H161"/>
    <mergeCell ref="G163:H163"/>
    <mergeCell ref="B159:C159"/>
    <mergeCell ref="B158:C158"/>
    <mergeCell ref="B163:C163"/>
    <mergeCell ref="B161:C161"/>
    <mergeCell ref="G156:H156"/>
    <mergeCell ref="G157:H157"/>
    <mergeCell ref="B136:D136"/>
    <mergeCell ref="B128:D128"/>
    <mergeCell ref="B129:D129"/>
    <mergeCell ref="B132:D132"/>
    <mergeCell ref="B133:D133"/>
    <mergeCell ref="B134:D134"/>
    <mergeCell ref="B135:D135"/>
    <mergeCell ref="B121:D121"/>
    <mergeCell ref="B139:N139"/>
    <mergeCell ref="F134:G134"/>
    <mergeCell ref="F135:G135"/>
    <mergeCell ref="I126:N126"/>
    <mergeCell ref="I127:N127"/>
    <mergeCell ref="F128:G128"/>
    <mergeCell ref="F129:G129"/>
    <mergeCell ref="F133:G133"/>
    <mergeCell ref="I129:N129"/>
    <mergeCell ref="I128:N128"/>
    <mergeCell ref="B137:D137"/>
    <mergeCell ref="F137:G137"/>
    <mergeCell ref="I133:N133"/>
    <mergeCell ref="I134:N134"/>
    <mergeCell ref="I135:N135"/>
    <mergeCell ref="I136:N136"/>
    <mergeCell ref="G152:H152"/>
    <mergeCell ref="M152:N152"/>
    <mergeCell ref="I120:N120"/>
    <mergeCell ref="I121:N121"/>
    <mergeCell ref="I122:N122"/>
    <mergeCell ref="I123:N123"/>
    <mergeCell ref="I124:N124"/>
    <mergeCell ref="I125:N125"/>
    <mergeCell ref="F126:G126"/>
    <mergeCell ref="F120:G120"/>
    <mergeCell ref="F121:G121"/>
    <mergeCell ref="F122:G122"/>
    <mergeCell ref="F123:G123"/>
    <mergeCell ref="F124:G124"/>
    <mergeCell ref="F125:G125"/>
    <mergeCell ref="B141:N141"/>
    <mergeCell ref="B143:N143"/>
    <mergeCell ref="B145:N145"/>
    <mergeCell ref="B146:N146"/>
    <mergeCell ref="I137:N137"/>
    <mergeCell ref="B151:C151"/>
    <mergeCell ref="J152:K152"/>
    <mergeCell ref="B122:D122"/>
    <mergeCell ref="B123:D123"/>
    <mergeCell ref="B124:D124"/>
    <mergeCell ref="B125:D125"/>
    <mergeCell ref="B126:D126"/>
    <mergeCell ref="B127:D127"/>
    <mergeCell ref="B120:C120"/>
    <mergeCell ref="F127:G127"/>
    <mergeCell ref="B131:N131"/>
    <mergeCell ref="B103:C103"/>
    <mergeCell ref="E103:F103"/>
    <mergeCell ref="H103:N103"/>
    <mergeCell ref="B107:N107"/>
    <mergeCell ref="B109:N109"/>
    <mergeCell ref="F117:N117"/>
    <mergeCell ref="F119:G119"/>
    <mergeCell ref="I119:N119"/>
    <mergeCell ref="B111:N111"/>
    <mergeCell ref="B119:D119"/>
    <mergeCell ref="B100:C100"/>
    <mergeCell ref="E100:F100"/>
    <mergeCell ref="B101:C101"/>
    <mergeCell ref="E101:F101"/>
    <mergeCell ref="H101:N101"/>
    <mergeCell ref="B102:C102"/>
    <mergeCell ref="E102:F102"/>
    <mergeCell ref="H97:N97"/>
    <mergeCell ref="H87:N87"/>
    <mergeCell ref="H95:N95"/>
    <mergeCell ref="B99:C99"/>
    <mergeCell ref="E99:F99"/>
    <mergeCell ref="H99:N99"/>
    <mergeCell ref="H93:N93"/>
    <mergeCell ref="B95:C95"/>
    <mergeCell ref="B96:C96"/>
    <mergeCell ref="B97:C97"/>
    <mergeCell ref="B98:C98"/>
    <mergeCell ref="E97:F97"/>
    <mergeCell ref="E98:F98"/>
    <mergeCell ref="E93:F93"/>
    <mergeCell ref="E94:F94"/>
    <mergeCell ref="E95:F95"/>
    <mergeCell ref="E96:F96"/>
    <mergeCell ref="E68:F68"/>
    <mergeCell ref="B93:C93"/>
    <mergeCell ref="B94:C94"/>
    <mergeCell ref="B87:C87"/>
    <mergeCell ref="E86:F86"/>
    <mergeCell ref="E87:F87"/>
    <mergeCell ref="B91:F91"/>
    <mergeCell ref="B71:N71"/>
    <mergeCell ref="B73:N73"/>
    <mergeCell ref="B75:F75"/>
    <mergeCell ref="H85:N85"/>
    <mergeCell ref="B83:C83"/>
    <mergeCell ref="B81:C81"/>
    <mergeCell ref="B79:C79"/>
    <mergeCell ref="E84:F84"/>
    <mergeCell ref="E85:F85"/>
    <mergeCell ref="B80:C80"/>
    <mergeCell ref="B84:C84"/>
    <mergeCell ref="B85:C85"/>
    <mergeCell ref="B86:C86"/>
    <mergeCell ref="B77:C77"/>
    <mergeCell ref="E77:F77"/>
    <mergeCell ref="H77:N77"/>
    <mergeCell ref="B78:C78"/>
    <mergeCell ref="H56:I56"/>
    <mergeCell ref="H57:I57"/>
    <mergeCell ref="H58:I58"/>
    <mergeCell ref="B60:C60"/>
    <mergeCell ref="B59:C59"/>
    <mergeCell ref="E59:F59"/>
    <mergeCell ref="E60:F60"/>
    <mergeCell ref="H50:I50"/>
    <mergeCell ref="H51:I51"/>
    <mergeCell ref="H52:I52"/>
    <mergeCell ref="B58:C58"/>
    <mergeCell ref="E50:F50"/>
    <mergeCell ref="E51:F51"/>
    <mergeCell ref="E52:F52"/>
    <mergeCell ref="E56:F56"/>
    <mergeCell ref="E57:F57"/>
    <mergeCell ref="E58:F58"/>
    <mergeCell ref="H59:I59"/>
    <mergeCell ref="H60:I60"/>
    <mergeCell ref="H53:I53"/>
    <mergeCell ref="H54:I54"/>
    <mergeCell ref="H55:I55"/>
    <mergeCell ref="E53:F53"/>
    <mergeCell ref="E54:F54"/>
    <mergeCell ref="E47:F47"/>
    <mergeCell ref="E41:F41"/>
    <mergeCell ref="E43:F43"/>
    <mergeCell ref="E44:F44"/>
    <mergeCell ref="E45:F45"/>
    <mergeCell ref="E46:F46"/>
    <mergeCell ref="B42:C42"/>
    <mergeCell ref="H48:I48"/>
    <mergeCell ref="H49:I49"/>
    <mergeCell ref="E48:F48"/>
    <mergeCell ref="E49:F49"/>
    <mergeCell ref="H43:I43"/>
    <mergeCell ref="H44:I44"/>
    <mergeCell ref="H45:I45"/>
    <mergeCell ref="H46:I46"/>
    <mergeCell ref="B41:C41"/>
    <mergeCell ref="B43:C43"/>
    <mergeCell ref="B44:C44"/>
    <mergeCell ref="B45:C45"/>
    <mergeCell ref="B46:C46"/>
    <mergeCell ref="E42:F42"/>
    <mergeCell ref="H47:I47"/>
    <mergeCell ref="H41:I41"/>
    <mergeCell ref="H42:I42"/>
    <mergeCell ref="E23:F23"/>
    <mergeCell ref="K19:Q19"/>
    <mergeCell ref="K21:Q21"/>
    <mergeCell ref="K23:Q23"/>
    <mergeCell ref="B26:N26"/>
    <mergeCell ref="H21:I21"/>
    <mergeCell ref="H22:I22"/>
    <mergeCell ref="H23:I23"/>
    <mergeCell ref="E36:F36"/>
    <mergeCell ref="B19:C19"/>
    <mergeCell ref="E19:F19"/>
    <mergeCell ref="B20:C20"/>
    <mergeCell ref="H28:I28"/>
    <mergeCell ref="E35:F35"/>
    <mergeCell ref="H35:I35"/>
    <mergeCell ref="H36:I36"/>
    <mergeCell ref="H32:I32"/>
    <mergeCell ref="H33:I33"/>
    <mergeCell ref="H34:I34"/>
    <mergeCell ref="E78:F78"/>
    <mergeCell ref="B56:C56"/>
    <mergeCell ref="B57:C57"/>
    <mergeCell ref="B61:C61"/>
    <mergeCell ref="B68:C68"/>
    <mergeCell ref="E66:F66"/>
    <mergeCell ref="H64:I64"/>
    <mergeCell ref="H65:I65"/>
    <mergeCell ref="H66:I66"/>
    <mergeCell ref="H67:I67"/>
    <mergeCell ref="H68:I68"/>
    <mergeCell ref="E61:F61"/>
    <mergeCell ref="E62:F62"/>
    <mergeCell ref="E63:F63"/>
    <mergeCell ref="E64:F64"/>
    <mergeCell ref="E65:F65"/>
    <mergeCell ref="H61:I61"/>
    <mergeCell ref="H62:I62"/>
    <mergeCell ref="H63:I63"/>
    <mergeCell ref="E67:F67"/>
    <mergeCell ref="B64:C64"/>
    <mergeCell ref="B65:C65"/>
    <mergeCell ref="B66:C66"/>
    <mergeCell ref="B67:C67"/>
    <mergeCell ref="E82:F82"/>
    <mergeCell ref="E83:F83"/>
    <mergeCell ref="H83:N83"/>
    <mergeCell ref="B82:C82"/>
    <mergeCell ref="E79:F79"/>
    <mergeCell ref="H79:N79"/>
    <mergeCell ref="E80:F80"/>
    <mergeCell ref="E81:F81"/>
    <mergeCell ref="H81:N81"/>
    <mergeCell ref="B62:C62"/>
    <mergeCell ref="B63:C63"/>
    <mergeCell ref="B54:C54"/>
    <mergeCell ref="B55:C55"/>
    <mergeCell ref="B50:C50"/>
    <mergeCell ref="B51:C51"/>
    <mergeCell ref="B52:C52"/>
    <mergeCell ref="B53:C53"/>
    <mergeCell ref="B47:C47"/>
    <mergeCell ref="B48:C48"/>
    <mergeCell ref="B49:C49"/>
    <mergeCell ref="E37:F37"/>
    <mergeCell ref="E38:F38"/>
    <mergeCell ref="E39:F39"/>
    <mergeCell ref="E40:F40"/>
    <mergeCell ref="E30:F30"/>
    <mergeCell ref="E31:F31"/>
    <mergeCell ref="E32:F32"/>
    <mergeCell ref="E33:F33"/>
    <mergeCell ref="E34:F34"/>
    <mergeCell ref="B8:N8"/>
    <mergeCell ref="B11:C11"/>
    <mergeCell ref="E11:F11"/>
    <mergeCell ref="H11:I11"/>
    <mergeCell ref="H12:I12"/>
    <mergeCell ref="H13:I13"/>
    <mergeCell ref="B12:C12"/>
    <mergeCell ref="B13:C13"/>
    <mergeCell ref="B14:C14"/>
    <mergeCell ref="E12:F12"/>
    <mergeCell ref="E13:F13"/>
    <mergeCell ref="H14:I14"/>
    <mergeCell ref="L10:R11"/>
    <mergeCell ref="B2:N2"/>
    <mergeCell ref="B4:N4"/>
    <mergeCell ref="B36:C36"/>
    <mergeCell ref="B37:C37"/>
    <mergeCell ref="B38:C38"/>
    <mergeCell ref="B39:C39"/>
    <mergeCell ref="H18:I18"/>
    <mergeCell ref="H19:I19"/>
    <mergeCell ref="E21:F21"/>
    <mergeCell ref="E22:F22"/>
    <mergeCell ref="E20:F20"/>
    <mergeCell ref="H20:I20"/>
    <mergeCell ref="E17:F17"/>
    <mergeCell ref="E18:F18"/>
    <mergeCell ref="B18:C18"/>
    <mergeCell ref="B21:C21"/>
    <mergeCell ref="B22:C22"/>
    <mergeCell ref="B16:C16"/>
    <mergeCell ref="B17:C17"/>
    <mergeCell ref="B28:C28"/>
    <mergeCell ref="E16:F16"/>
    <mergeCell ref="E28:F28"/>
    <mergeCell ref="B30:C30"/>
    <mergeCell ref="B31:C31"/>
    <mergeCell ref="P161:W161"/>
    <mergeCell ref="P162:W162"/>
    <mergeCell ref="P163:W163"/>
    <mergeCell ref="P164:W164"/>
    <mergeCell ref="P179:V179"/>
    <mergeCell ref="P176:W178"/>
    <mergeCell ref="B15:C15"/>
    <mergeCell ref="E15:F15"/>
    <mergeCell ref="E14:F14"/>
    <mergeCell ref="B40:C40"/>
    <mergeCell ref="B32:C32"/>
    <mergeCell ref="B33:C33"/>
    <mergeCell ref="B34:C34"/>
    <mergeCell ref="B35:C35"/>
    <mergeCell ref="B23:C23"/>
    <mergeCell ref="H15:I15"/>
    <mergeCell ref="H16:I16"/>
    <mergeCell ref="H17:I17"/>
    <mergeCell ref="H37:I37"/>
    <mergeCell ref="H38:I38"/>
    <mergeCell ref="H39:I39"/>
    <mergeCell ref="H40:I40"/>
    <mergeCell ref="H30:I30"/>
    <mergeCell ref="H31:I31"/>
    <mergeCell ref="P152:W152"/>
    <mergeCell ref="P153:W153"/>
    <mergeCell ref="P154:W154"/>
    <mergeCell ref="P155:W155"/>
    <mergeCell ref="P156:W156"/>
    <mergeCell ref="P157:W157"/>
    <mergeCell ref="P158:W158"/>
    <mergeCell ref="P159:W159"/>
    <mergeCell ref="P160:W160"/>
    <mergeCell ref="P214:W214"/>
    <mergeCell ref="P215:W215"/>
    <mergeCell ref="P209:W213"/>
    <mergeCell ref="P199:W205"/>
    <mergeCell ref="P183:W195"/>
    <mergeCell ref="P206:W206"/>
    <mergeCell ref="P207:W207"/>
    <mergeCell ref="P208:W208"/>
    <mergeCell ref="P181:W181"/>
    <mergeCell ref="P182:W182"/>
    <mergeCell ref="P196:W196"/>
    <mergeCell ref="P197:W197"/>
    <mergeCell ref="P198:W198"/>
  </mergeCells>
  <hyperlinks>
    <hyperlink ref="B151:C151" location="'Projected Statements'!B2" display="Income Statement"/>
    <hyperlink ref="B176:C176" location="'Projected Statements'!B17" display="Balance Sheet           (Start at the bottom)"/>
  </hyperlinks>
  <pageMargins left="0.7" right="0.7" top="0.75" bottom="0.75" header="0.3" footer="0.3"/>
  <pageSetup orientation="portrait" r:id="rId1"/>
  <ignoredErrors>
    <ignoredError sqref="E215" unlockedFormula="1"/>
    <ignoredError sqref="E206:E208 E210 E21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33"/>
  <sheetViews>
    <sheetView showGridLines="0" topLeftCell="A20" workbookViewId="0"/>
  </sheetViews>
  <sheetFormatPr baseColWidth="10" defaultColWidth="8.83203125" defaultRowHeight="15" x14ac:dyDescent="0.2"/>
  <cols>
    <col min="1" max="1" width="3.5" style="20" customWidth="1"/>
    <col min="2" max="2" width="88.83203125" style="20" customWidth="1"/>
    <col min="3" max="3" width="11" style="20" customWidth="1"/>
    <col min="4" max="4" width="10" style="20" customWidth="1"/>
    <col min="5" max="5" width="15.6640625" style="20" customWidth="1"/>
    <col min="6" max="16384" width="8.83203125" style="20"/>
  </cols>
  <sheetData>
    <row r="1" spans="1:11" ht="17" thickBot="1" x14ac:dyDescent="0.25">
      <c r="A1" s="107"/>
      <c r="B1" s="107"/>
      <c r="C1" s="107"/>
      <c r="D1" s="107"/>
      <c r="E1" s="107"/>
      <c r="F1" s="107"/>
      <c r="G1" s="107"/>
      <c r="H1" s="107"/>
      <c r="I1" s="107"/>
      <c r="J1" s="107"/>
      <c r="K1" s="107"/>
    </row>
    <row r="2" spans="1:11" ht="17" thickBot="1" x14ac:dyDescent="0.25">
      <c r="A2" s="107"/>
      <c r="B2" s="34" t="s">
        <v>13</v>
      </c>
      <c r="C2" s="107"/>
      <c r="D2" s="107"/>
      <c r="E2" s="107"/>
      <c r="F2" s="107"/>
      <c r="G2" s="107"/>
      <c r="H2" s="107"/>
      <c r="I2" s="107"/>
      <c r="J2" s="107"/>
      <c r="K2" s="107"/>
    </row>
    <row r="3" spans="1:11" ht="16" x14ac:dyDescent="0.2">
      <c r="A3" s="107"/>
      <c r="B3" s="107"/>
      <c r="C3" s="107"/>
      <c r="D3" s="107"/>
      <c r="E3" s="720"/>
      <c r="F3" s="720"/>
      <c r="G3" s="720"/>
      <c r="H3" s="720"/>
      <c r="I3" s="720"/>
      <c r="J3" s="720"/>
      <c r="K3" s="720"/>
    </row>
    <row r="4" spans="1:11" ht="16" x14ac:dyDescent="0.2">
      <c r="A4" s="35">
        <v>1</v>
      </c>
      <c r="B4" s="36" t="s">
        <v>265</v>
      </c>
      <c r="C4" s="721"/>
      <c r="D4" s="721"/>
      <c r="E4" s="107"/>
      <c r="F4" s="107"/>
      <c r="G4" s="107"/>
      <c r="H4" s="107"/>
      <c r="I4" s="107"/>
      <c r="J4" s="107"/>
      <c r="K4" s="107"/>
    </row>
    <row r="5" spans="1:11" ht="32.25" customHeight="1" x14ac:dyDescent="0.2">
      <c r="A5" s="35">
        <v>2</v>
      </c>
      <c r="B5" s="37" t="s">
        <v>263</v>
      </c>
      <c r="C5" s="107"/>
      <c r="D5" s="107"/>
      <c r="E5" s="107"/>
      <c r="F5" s="107"/>
      <c r="G5" s="107"/>
      <c r="H5" s="107"/>
      <c r="I5" s="107"/>
      <c r="J5" s="107"/>
      <c r="K5" s="107"/>
    </row>
    <row r="6" spans="1:11" ht="16" x14ac:dyDescent="0.2">
      <c r="A6" s="35">
        <v>3</v>
      </c>
      <c r="B6" s="107" t="s">
        <v>349</v>
      </c>
      <c r="C6" s="107"/>
      <c r="D6" s="107"/>
      <c r="E6" s="107"/>
      <c r="F6" s="107"/>
      <c r="G6" s="107"/>
      <c r="H6" s="107"/>
      <c r="I6" s="107"/>
      <c r="J6" s="107"/>
      <c r="K6" s="107"/>
    </row>
    <row r="7" spans="1:11" ht="19.5" customHeight="1" x14ac:dyDescent="0.2">
      <c r="A7" s="107"/>
      <c r="B7" s="107"/>
      <c r="C7" s="107"/>
      <c r="D7" s="107"/>
      <c r="E7" s="107"/>
      <c r="F7" s="107"/>
      <c r="G7" s="107"/>
      <c r="H7" s="107"/>
      <c r="I7" s="107"/>
      <c r="J7" s="107"/>
      <c r="K7" s="107"/>
    </row>
    <row r="8" spans="1:11" ht="17" thickBot="1" x14ac:dyDescent="0.25">
      <c r="A8" s="107"/>
      <c r="B8" s="107"/>
      <c r="C8" s="107"/>
      <c r="D8" s="107"/>
      <c r="E8" s="107"/>
      <c r="F8" s="107"/>
      <c r="G8" s="107"/>
      <c r="H8" s="107"/>
      <c r="I8" s="107"/>
      <c r="J8" s="107"/>
      <c r="K8" s="107"/>
    </row>
    <row r="9" spans="1:11" ht="17" thickBot="1" x14ac:dyDescent="0.25">
      <c r="A9" s="127" t="s">
        <v>14</v>
      </c>
      <c r="B9" s="128" t="s">
        <v>3</v>
      </c>
      <c r="C9" s="129" t="s">
        <v>9</v>
      </c>
      <c r="D9" s="130" t="s">
        <v>10</v>
      </c>
      <c r="E9" s="131" t="s">
        <v>16</v>
      </c>
      <c r="F9" s="107"/>
      <c r="G9" s="107"/>
      <c r="H9" s="107"/>
      <c r="I9" s="107"/>
      <c r="J9" s="107"/>
      <c r="K9" s="107"/>
    </row>
    <row r="10" spans="1:11" ht="15.75" customHeight="1" x14ac:dyDescent="0.2">
      <c r="A10" s="132">
        <v>1</v>
      </c>
      <c r="B10" s="39" t="str">
        <f>'PART I'!B28</f>
        <v>Industry leading and largest domestic motion picture exhibitor operating 7,367 screens in 574 theatres in 42 states.</v>
      </c>
      <c r="C10" s="133">
        <f>'PART I'!D28</f>
        <v>0.2</v>
      </c>
      <c r="D10" s="134">
        <f>'PART I'!F28</f>
        <v>3</v>
      </c>
      <c r="E10" s="151">
        <f t="shared" ref="E10:E19" si="0">C10*D10</f>
        <v>0.60000000000000009</v>
      </c>
      <c r="F10" s="107"/>
      <c r="G10" s="107"/>
      <c r="H10" s="107"/>
      <c r="I10" s="107"/>
      <c r="J10" s="107"/>
      <c r="K10" s="107"/>
    </row>
    <row r="11" spans="1:11" ht="14.25" customHeight="1" x14ac:dyDescent="0.2">
      <c r="A11" s="136">
        <v>2</v>
      </c>
      <c r="B11" s="137" t="str">
        <f>'PART I'!B29</f>
        <v>Regal operates in 46 of the top 50 U.S. designated market areas</v>
      </c>
      <c r="C11" s="138">
        <f>'PART I'!D29</f>
        <v>0.18</v>
      </c>
      <c r="D11" s="139">
        <f>'PART I'!F29</f>
        <v>4</v>
      </c>
      <c r="E11" s="153">
        <f t="shared" si="0"/>
        <v>0.72</v>
      </c>
      <c r="F11" s="107"/>
      <c r="G11" s="107"/>
      <c r="H11" s="107"/>
      <c r="I11" s="107"/>
      <c r="J11" s="107"/>
      <c r="K11" s="107"/>
    </row>
    <row r="12" spans="1:11" ht="16" x14ac:dyDescent="0.2">
      <c r="A12" s="141">
        <v>3</v>
      </c>
      <c r="B12" s="142" t="str">
        <f>'PART I'!B30</f>
        <v>As of January 1, 2015, Regal had 86 IMAX and 86 RPX theatres in the United States</v>
      </c>
      <c r="C12" s="143">
        <f>'PART I'!D30</f>
        <v>0.15</v>
      </c>
      <c r="D12" s="144">
        <f>'PART I'!F30</f>
        <v>3</v>
      </c>
      <c r="E12" s="155">
        <f t="shared" si="0"/>
        <v>0.44999999999999996</v>
      </c>
      <c r="F12" s="107"/>
      <c r="G12" s="107"/>
      <c r="H12" s="107"/>
      <c r="I12" s="107"/>
      <c r="J12" s="107"/>
      <c r="K12" s="107"/>
    </row>
    <row r="13" spans="1:11" ht="15.75" customHeight="1" x14ac:dyDescent="0.2">
      <c r="A13" s="136">
        <v>5</v>
      </c>
      <c r="B13" s="137" t="str">
        <f>'PART I'!B31</f>
        <v>Regal Entertainment Group makes up about 20% of the total North American Box Office</v>
      </c>
      <c r="C13" s="138">
        <f>'PART I'!D31</f>
        <v>0.1</v>
      </c>
      <c r="D13" s="139">
        <f>'PART I'!F31</f>
        <v>3</v>
      </c>
      <c r="E13" s="153">
        <f t="shared" si="0"/>
        <v>0.30000000000000004</v>
      </c>
      <c r="F13" s="107"/>
      <c r="G13" s="107"/>
      <c r="H13" s="107"/>
      <c r="I13" s="107"/>
      <c r="J13" s="107"/>
      <c r="K13" s="107"/>
    </row>
    <row r="14" spans="1:11" ht="16" x14ac:dyDescent="0.2">
      <c r="A14" s="141">
        <v>5</v>
      </c>
      <c r="B14" s="142" t="str">
        <f>'PART I'!B32</f>
        <v>As of January 1, 2015, approximately 79% of theatres had 10 or more screens.</v>
      </c>
      <c r="C14" s="143">
        <f>'PART I'!D32</f>
        <v>0.1</v>
      </c>
      <c r="D14" s="144">
        <f>'PART I'!F32</f>
        <v>3</v>
      </c>
      <c r="E14" s="155">
        <f t="shared" si="0"/>
        <v>0.30000000000000004</v>
      </c>
      <c r="F14" s="107"/>
      <c r="G14" s="107"/>
      <c r="H14" s="107"/>
      <c r="I14" s="107"/>
      <c r="J14" s="107"/>
      <c r="K14" s="107"/>
    </row>
    <row r="15" spans="1:11" ht="16" x14ac:dyDescent="0.2">
      <c r="A15" s="136">
        <v>6</v>
      </c>
      <c r="B15" s="137" t="str">
        <f>'PART I'!B33</f>
        <v>Regal theatres have an average 12.8 screens per location which is above the North American industry average.</v>
      </c>
      <c r="C15" s="138">
        <f>'PART I'!D33</f>
        <v>7.0000000000000007E-2</v>
      </c>
      <c r="D15" s="139">
        <f>'PART I'!F33</f>
        <v>3</v>
      </c>
      <c r="E15" s="153">
        <f t="shared" si="0"/>
        <v>0.21000000000000002</v>
      </c>
      <c r="F15" s="107"/>
      <c r="G15" s="107"/>
      <c r="H15" s="107"/>
      <c r="I15" s="107"/>
      <c r="J15" s="107"/>
      <c r="K15" s="107"/>
    </row>
    <row r="16" spans="1:11" ht="16" x14ac:dyDescent="0.2">
      <c r="A16" s="141">
        <v>7</v>
      </c>
      <c r="B16" s="142" t="str">
        <f>'PART I'!B34</f>
        <v>As of January 1, 2015, Regal had 78% of their North American locations with stadium style seating.</v>
      </c>
      <c r="C16" s="143">
        <f>'PART I'!D34</f>
        <v>0.05</v>
      </c>
      <c r="D16" s="144">
        <f>'PART I'!F34</f>
        <v>3</v>
      </c>
      <c r="E16" s="155">
        <f t="shared" si="0"/>
        <v>0.15000000000000002</v>
      </c>
      <c r="F16" s="107"/>
      <c r="G16" s="107"/>
      <c r="H16" s="107"/>
      <c r="I16" s="107"/>
      <c r="J16" s="107"/>
      <c r="K16" s="107"/>
    </row>
    <row r="17" spans="1:11" ht="16" x14ac:dyDescent="0.2">
      <c r="A17" s="136">
        <v>8</v>
      </c>
      <c r="B17" s="137" t="str">
        <f>'PART I'!B35</f>
        <v>Regal offers luxury reclining seating in 336 auditoriums at 32 select locations in North America.</v>
      </c>
      <c r="C17" s="138">
        <f>'PART I'!D35</f>
        <v>0.05</v>
      </c>
      <c r="D17" s="139">
        <f>'PART I'!F35</f>
        <v>4</v>
      </c>
      <c r="E17" s="153">
        <f t="shared" si="0"/>
        <v>0.2</v>
      </c>
      <c r="F17" s="107"/>
      <c r="G17" s="107"/>
      <c r="H17" s="107"/>
      <c r="I17" s="107"/>
      <c r="J17" s="107"/>
      <c r="K17" s="107"/>
    </row>
    <row r="18" spans="1:11" ht="16.5" customHeight="1" x14ac:dyDescent="0.2">
      <c r="A18" s="141">
        <v>9</v>
      </c>
      <c r="B18" s="142" t="str">
        <f>'PART I'!B36</f>
        <v>Frequent Moviegoer Loyalty Program called Regal Crown Club - 13 million active members as of January 1, 2015</v>
      </c>
      <c r="C18" s="143">
        <f>'PART I'!D36</f>
        <v>0.05</v>
      </c>
      <c r="D18" s="144">
        <f>'PART I'!F36</f>
        <v>3</v>
      </c>
      <c r="E18" s="155">
        <f t="shared" si="0"/>
        <v>0.15000000000000002</v>
      </c>
      <c r="F18" s="107"/>
      <c r="G18" s="107"/>
      <c r="H18" s="107"/>
      <c r="I18" s="107"/>
      <c r="J18" s="107"/>
      <c r="K18" s="107"/>
    </row>
    <row r="19" spans="1:11" ht="27.75" customHeight="1" thickBot="1" x14ac:dyDescent="0.25">
      <c r="A19" s="146">
        <v>10</v>
      </c>
      <c r="B19" s="147" t="str">
        <f>'PART I'!B37</f>
        <v>42% of Regal locations have premium amenity offerings, such as Expanded Food and Beverage Offerings in 185 locations</v>
      </c>
      <c r="C19" s="148">
        <f>'PART I'!D37</f>
        <v>0.05</v>
      </c>
      <c r="D19" s="149">
        <f>'PART I'!F37</f>
        <v>3</v>
      </c>
      <c r="E19" s="393">
        <f t="shared" si="0"/>
        <v>0.15000000000000002</v>
      </c>
      <c r="F19" s="107"/>
      <c r="G19" s="107"/>
      <c r="H19" s="107"/>
      <c r="I19" s="107"/>
      <c r="J19" s="107"/>
      <c r="K19" s="107"/>
    </row>
    <row r="20" spans="1:11" ht="16.5" customHeight="1" x14ac:dyDescent="0.2">
      <c r="A20" s="38"/>
      <c r="B20" s="38"/>
      <c r="C20" s="38"/>
      <c r="D20" s="38"/>
      <c r="E20" s="38"/>
      <c r="F20" s="107"/>
      <c r="G20" s="107"/>
      <c r="H20" s="107"/>
      <c r="I20" s="107"/>
      <c r="J20" s="107"/>
      <c r="K20" s="107"/>
    </row>
    <row r="21" spans="1:11" ht="17" thickBot="1" x14ac:dyDescent="0.25">
      <c r="A21" s="38"/>
      <c r="B21" s="38"/>
      <c r="C21" s="38"/>
      <c r="D21" s="38"/>
      <c r="E21" s="38"/>
      <c r="F21" s="107"/>
      <c r="G21" s="107"/>
      <c r="H21" s="107"/>
      <c r="I21" s="107"/>
      <c r="J21" s="107"/>
      <c r="K21" s="107"/>
    </row>
    <row r="22" spans="1:11" ht="17" thickBot="1" x14ac:dyDescent="0.25">
      <c r="A22" s="470" t="s">
        <v>14</v>
      </c>
      <c r="B22" s="471" t="s">
        <v>11</v>
      </c>
      <c r="C22" s="516" t="s">
        <v>9</v>
      </c>
      <c r="D22" s="520" t="s">
        <v>10</v>
      </c>
      <c r="E22" s="474" t="s">
        <v>16</v>
      </c>
      <c r="F22" s="107"/>
      <c r="G22" s="107"/>
      <c r="H22" s="107"/>
      <c r="I22" s="107"/>
      <c r="J22" s="107"/>
      <c r="K22" s="107"/>
    </row>
    <row r="23" spans="1:11" ht="16" x14ac:dyDescent="0.2">
      <c r="A23" s="475">
        <v>1</v>
      </c>
      <c r="B23" s="476" t="str">
        <f>'PART I'!B40</f>
        <v>As of 2014, Regal Entertainment Return on Equity (ROE) was -13.68%</v>
      </c>
      <c r="C23" s="521">
        <f>'PART I'!D40</f>
        <v>0.15</v>
      </c>
      <c r="D23" s="492">
        <f>'PART I'!F40</f>
        <v>2</v>
      </c>
      <c r="E23" s="517">
        <f>C23*D23</f>
        <v>0.3</v>
      </c>
      <c r="F23" s="107"/>
      <c r="G23" s="107"/>
      <c r="H23" s="107"/>
      <c r="I23" s="107"/>
      <c r="J23" s="107"/>
      <c r="K23" s="107"/>
    </row>
    <row r="24" spans="1:11" ht="17.25" customHeight="1" x14ac:dyDescent="0.2">
      <c r="A24" s="479">
        <v>2</v>
      </c>
      <c r="B24" s="487" t="str">
        <f>'PART I'!B41</f>
        <v>As of 2014, Regal Entertainment debt to equity ratio was -2.53</v>
      </c>
      <c r="C24" s="522">
        <f>'PART I'!D41</f>
        <v>0.15</v>
      </c>
      <c r="D24" s="493">
        <f>'PART I'!F41</f>
        <v>2</v>
      </c>
      <c r="E24" s="518">
        <f t="shared" ref="E24:E32" si="1">C24*D24</f>
        <v>0.3</v>
      </c>
      <c r="F24" s="107"/>
      <c r="G24" s="126"/>
      <c r="H24" s="107"/>
      <c r="I24" s="107"/>
      <c r="J24" s="107"/>
      <c r="K24" s="107"/>
    </row>
    <row r="25" spans="1:11" ht="16" x14ac:dyDescent="0.2">
      <c r="A25" s="483">
        <v>3</v>
      </c>
      <c r="B25" s="480" t="str">
        <f>'PART I'!B42</f>
        <v xml:space="preserve">Regal Entertainment is only located in 42 US states and 3 US territories. </v>
      </c>
      <c r="C25" s="523">
        <f>'PART I'!D42</f>
        <v>0.15</v>
      </c>
      <c r="D25" s="494">
        <f>'PART I'!F42</f>
        <v>2</v>
      </c>
      <c r="E25" s="519">
        <f t="shared" si="1"/>
        <v>0.3</v>
      </c>
      <c r="F25" s="107"/>
      <c r="G25" s="107"/>
      <c r="H25" s="107"/>
      <c r="I25" s="107"/>
      <c r="J25" s="107"/>
      <c r="K25" s="107"/>
    </row>
    <row r="26" spans="1:11" ht="16" x14ac:dyDescent="0.2">
      <c r="A26" s="479">
        <v>4</v>
      </c>
      <c r="B26" s="487" t="str">
        <f>'PART I'!B43</f>
        <v>Regal total revenues decreased from $3,038 million to $2,990 million in 2014.</v>
      </c>
      <c r="C26" s="522">
        <f>'PART I'!D43</f>
        <v>0.12</v>
      </c>
      <c r="D26" s="493">
        <f>'PART I'!F43</f>
        <v>2</v>
      </c>
      <c r="E26" s="518">
        <f t="shared" si="1"/>
        <v>0.24</v>
      </c>
      <c r="F26" s="107"/>
      <c r="G26" s="107"/>
      <c r="H26" s="107"/>
      <c r="I26" s="107"/>
      <c r="J26" s="107"/>
      <c r="K26" s="107"/>
    </row>
    <row r="27" spans="1:11" ht="16" x14ac:dyDescent="0.2">
      <c r="A27" s="483">
        <v>5</v>
      </c>
      <c r="B27" s="480" t="str">
        <f>'PART I'!B44</f>
        <v>A large portion of employees are part time who are paid slightly above the minimum wage.</v>
      </c>
      <c r="C27" s="524">
        <f>'PART I'!D44</f>
        <v>0.1</v>
      </c>
      <c r="D27" s="494">
        <f>'PART I'!F44</f>
        <v>1</v>
      </c>
      <c r="E27" s="519">
        <f t="shared" si="1"/>
        <v>0.1</v>
      </c>
      <c r="F27" s="107"/>
      <c r="G27" s="107"/>
      <c r="H27" s="107"/>
      <c r="I27" s="107"/>
      <c r="J27" s="107"/>
      <c r="K27" s="107"/>
    </row>
    <row r="28" spans="1:11" ht="16" x14ac:dyDescent="0.2">
      <c r="A28" s="479">
        <v>6</v>
      </c>
      <c r="B28" s="487" t="str">
        <f>'PART I'!B45</f>
        <v>Earnings (EBITDA) decreased in 2014 from $606 million to $512 million.</v>
      </c>
      <c r="C28" s="522">
        <f>'PART I'!D45</f>
        <v>0.1</v>
      </c>
      <c r="D28" s="493">
        <f>'PART I'!F45</f>
        <v>2</v>
      </c>
      <c r="E28" s="518">
        <f t="shared" si="1"/>
        <v>0.2</v>
      </c>
      <c r="F28" s="107"/>
      <c r="G28" s="107"/>
      <c r="H28" s="107"/>
      <c r="I28" s="107"/>
      <c r="J28" s="107"/>
      <c r="K28" s="107"/>
    </row>
    <row r="29" spans="1:11" ht="16" x14ac:dyDescent="0.2">
      <c r="A29" s="483">
        <v>7</v>
      </c>
      <c r="B29" s="480" t="str">
        <f>'PART I'!B46</f>
        <v xml:space="preserve">In 2014, the number of Regal screens decreased from 7,394 to 7,367. </v>
      </c>
      <c r="C29" s="524">
        <f>'PART I'!D46</f>
        <v>0.08</v>
      </c>
      <c r="D29" s="494">
        <f>'PART I'!F46</f>
        <v>1</v>
      </c>
      <c r="E29" s="519">
        <f t="shared" si="1"/>
        <v>0.08</v>
      </c>
      <c r="F29" s="107"/>
      <c r="G29" s="107"/>
      <c r="H29" s="107"/>
      <c r="I29" s="107"/>
      <c r="J29" s="107"/>
      <c r="K29" s="107"/>
    </row>
    <row r="30" spans="1:11" ht="16" x14ac:dyDescent="0.2">
      <c r="A30" s="479">
        <v>8</v>
      </c>
      <c r="B30" s="487" t="str">
        <f>'PART I'!B47</f>
        <v>Regal is a holding company dependent on subsidiaries for ability to service debt and pay dividends.</v>
      </c>
      <c r="C30" s="522">
        <f>'PART I'!D47</f>
        <v>0.05</v>
      </c>
      <c r="D30" s="493">
        <f>'PART I'!F47</f>
        <v>1</v>
      </c>
      <c r="E30" s="518">
        <f t="shared" si="1"/>
        <v>0.05</v>
      </c>
      <c r="F30" s="107"/>
      <c r="G30" s="107"/>
      <c r="H30" s="107"/>
      <c r="I30" s="107"/>
      <c r="J30" s="107"/>
      <c r="K30" s="107"/>
    </row>
    <row r="31" spans="1:11" ht="16" x14ac:dyDescent="0.2">
      <c r="A31" s="483">
        <v>9</v>
      </c>
      <c r="B31" s="480" t="str">
        <f>'PART I'!B48</f>
        <v xml:space="preserve">Income from operations decreased in 2014 from $340 million to $306 million. </v>
      </c>
      <c r="C31" s="524">
        <f>'PART I'!D48</f>
        <v>0.05</v>
      </c>
      <c r="D31" s="494">
        <f>'PART I'!F48</f>
        <v>2</v>
      </c>
      <c r="E31" s="519">
        <f t="shared" si="1"/>
        <v>0.1</v>
      </c>
      <c r="F31" s="107"/>
      <c r="G31" s="107"/>
      <c r="H31" s="107"/>
      <c r="I31" s="107"/>
      <c r="J31" s="107"/>
      <c r="K31" s="107"/>
    </row>
    <row r="32" spans="1:11" ht="17" thickBot="1" x14ac:dyDescent="0.25">
      <c r="A32" s="479">
        <v>10</v>
      </c>
      <c r="B32" s="487" t="str">
        <f>'PART I'!B49</f>
        <v>Long term debt increased from $2,187 million to $2,239 million</v>
      </c>
      <c r="C32" s="522">
        <f>'PART I'!D49</f>
        <v>0.05</v>
      </c>
      <c r="D32" s="493">
        <f>'PART I'!F49</f>
        <v>1</v>
      </c>
      <c r="E32" s="518">
        <f t="shared" si="1"/>
        <v>0.05</v>
      </c>
      <c r="F32" s="107"/>
      <c r="G32" s="107"/>
      <c r="H32" s="107"/>
      <c r="I32" s="107"/>
      <c r="J32" s="107"/>
      <c r="K32" s="107"/>
    </row>
    <row r="33" spans="1:11" ht="17" thickBot="1" x14ac:dyDescent="0.25">
      <c r="A33" s="466"/>
      <c r="B33" s="467" t="s">
        <v>15</v>
      </c>
      <c r="C33" s="525">
        <f>'PART I'!D51</f>
        <v>2</v>
      </c>
      <c r="D33" s="495">
        <f>'PART I'!F50</f>
        <v>0</v>
      </c>
      <c r="E33" s="491">
        <f>SUM(E10:E19)+SUM(E23:E32)</f>
        <v>4.95</v>
      </c>
      <c r="F33" s="107"/>
      <c r="G33" s="107"/>
      <c r="H33" s="107"/>
      <c r="I33" s="107"/>
      <c r="J33" s="107"/>
      <c r="K33" s="107"/>
    </row>
  </sheetData>
  <sheetProtection sheet="1" objects="1" scenarios="1" formatColumns="0" formatRows="0"/>
  <mergeCells count="2">
    <mergeCell ref="E3:K3"/>
    <mergeCell ref="C4:D4"/>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I33"/>
  <sheetViews>
    <sheetView showGridLines="0" workbookViewId="0"/>
  </sheetViews>
  <sheetFormatPr baseColWidth="10" defaultColWidth="8.83203125" defaultRowHeight="15" x14ac:dyDescent="0.2"/>
  <cols>
    <col min="1" max="1" width="4" style="20" customWidth="1"/>
    <col min="2" max="2" width="51.83203125" style="20" customWidth="1"/>
    <col min="3" max="3" width="9.5" style="20" customWidth="1"/>
    <col min="4" max="4" width="9.33203125" style="20" customWidth="1"/>
    <col min="5" max="5" width="15.6640625" style="20" customWidth="1"/>
    <col min="6" max="16384" width="8.83203125" style="20"/>
  </cols>
  <sheetData>
    <row r="1" spans="1:5" ht="16" thickBot="1" x14ac:dyDescent="0.25"/>
    <row r="2" spans="1:5" ht="17" thickBot="1" x14ac:dyDescent="0.25">
      <c r="A2" s="107"/>
      <c r="B2" s="34" t="s">
        <v>25</v>
      </c>
      <c r="C2" s="107"/>
      <c r="D2" s="107"/>
    </row>
    <row r="3" spans="1:5" ht="16" x14ac:dyDescent="0.2">
      <c r="A3" s="107"/>
      <c r="B3" s="107"/>
      <c r="C3" s="107"/>
      <c r="D3" s="107"/>
    </row>
    <row r="4" spans="1:5" ht="16" x14ac:dyDescent="0.2">
      <c r="A4" s="35">
        <v>1</v>
      </c>
      <c r="B4" s="36" t="s">
        <v>265</v>
      </c>
      <c r="C4" s="721"/>
      <c r="D4" s="721"/>
      <c r="E4" s="107"/>
    </row>
    <row r="5" spans="1:5" ht="32" x14ac:dyDescent="0.2">
      <c r="A5" s="35">
        <v>2</v>
      </c>
      <c r="B5" s="37" t="s">
        <v>263</v>
      </c>
      <c r="C5" s="107"/>
      <c r="D5" s="107"/>
      <c r="E5" s="107"/>
    </row>
    <row r="6" spans="1:5" ht="16" x14ac:dyDescent="0.2">
      <c r="A6" s="35">
        <v>3</v>
      </c>
      <c r="B6" s="107" t="s">
        <v>349</v>
      </c>
      <c r="C6" s="107"/>
      <c r="D6" s="107"/>
      <c r="E6" s="107"/>
    </row>
    <row r="7" spans="1:5" ht="16" x14ac:dyDescent="0.2">
      <c r="A7" s="107"/>
      <c r="B7" s="107"/>
      <c r="C7" s="107"/>
      <c r="D7" s="107"/>
      <c r="E7" s="107"/>
    </row>
    <row r="8" spans="1:5" ht="16" thickBot="1" x14ac:dyDescent="0.25"/>
    <row r="9" spans="1:5" ht="16" thickBot="1" x14ac:dyDescent="0.25">
      <c r="A9" s="127" t="s">
        <v>14</v>
      </c>
      <c r="B9" s="128" t="s">
        <v>22</v>
      </c>
      <c r="C9" s="129" t="s">
        <v>9</v>
      </c>
      <c r="D9" s="130" t="s">
        <v>10</v>
      </c>
      <c r="E9" s="131" t="s">
        <v>16</v>
      </c>
    </row>
    <row r="10" spans="1:5" ht="39" x14ac:dyDescent="0.2">
      <c r="A10" s="132">
        <v>1</v>
      </c>
      <c r="B10" s="39" t="str">
        <f>'PART I'!B70</f>
        <v>The top growing markets in box office dollars in the world are Asia Pacific ($12.4 billion) and Chinese ($4.8 billion), both grew at 12% and 34% respectively in 2014.</v>
      </c>
      <c r="C10" s="133">
        <f>'PART I'!D70</f>
        <v>0.3</v>
      </c>
      <c r="D10" s="134">
        <f>'PART I'!F70</f>
        <v>4</v>
      </c>
      <c r="E10" s="135">
        <f t="shared" ref="E10:E19" si="0">C10*D10</f>
        <v>1.2</v>
      </c>
    </row>
    <row r="11" spans="1:5" ht="26" x14ac:dyDescent="0.2">
      <c r="A11" s="136">
        <v>2</v>
      </c>
      <c r="B11" s="137" t="str">
        <f>'PART I'!B71</f>
        <v>Last year, disposable income in the United States increased by 3% to $13.6 trillion. </v>
      </c>
      <c r="C11" s="138">
        <f>'PART I'!D71</f>
        <v>0.2</v>
      </c>
      <c r="D11" s="152">
        <f>'PART I'!F71</f>
        <v>3</v>
      </c>
      <c r="E11" s="140">
        <f t="shared" si="0"/>
        <v>0.60000000000000009</v>
      </c>
    </row>
    <row r="12" spans="1:5" ht="26" x14ac:dyDescent="0.2">
      <c r="A12" s="141">
        <v>3</v>
      </c>
      <c r="B12" s="142" t="str">
        <f>'PART I'!B72</f>
        <v>The number of digital screens internationally grew by 16.4% in 2014 to 86,171</v>
      </c>
      <c r="C12" s="143">
        <f>'PART I'!D72</f>
        <v>0.15</v>
      </c>
      <c r="D12" s="154">
        <f>'PART I'!F72</f>
        <v>2</v>
      </c>
      <c r="E12" s="145">
        <f t="shared" si="0"/>
        <v>0.3</v>
      </c>
    </row>
    <row r="13" spans="1:5" ht="26" x14ac:dyDescent="0.2">
      <c r="A13" s="136">
        <v>4</v>
      </c>
      <c r="B13" s="137" t="str">
        <f>'PART I'!B73</f>
        <v>The value of entertainment and media in the United States is expected to increase steadily from 2015 to 2019 approximately 22% to $723.4 billion.</v>
      </c>
      <c r="C13" s="138">
        <f>'PART I'!D73</f>
        <v>0.1</v>
      </c>
      <c r="D13" s="152">
        <f>'PART I'!F73</f>
        <v>3</v>
      </c>
      <c r="E13" s="140">
        <f t="shared" si="0"/>
        <v>0.30000000000000004</v>
      </c>
    </row>
    <row r="14" spans="1:5" ht="26" x14ac:dyDescent="0.2">
      <c r="A14" s="141">
        <v>5</v>
      </c>
      <c r="B14" s="142" t="str">
        <f>'PART I'!B74</f>
        <v> In 2014, 86% of US and Canadian box offices used non-3D theatres. $8.94 billion are being spent on non-3D movies.</v>
      </c>
      <c r="C14" s="143">
        <f>'PART I'!D74</f>
        <v>0.08</v>
      </c>
      <c r="D14" s="154">
        <f>'PART I'!F74</f>
        <v>3</v>
      </c>
      <c r="E14" s="145">
        <f t="shared" si="0"/>
        <v>0.24</v>
      </c>
    </row>
    <row r="15" spans="1:5" ht="26" x14ac:dyDescent="0.2">
      <c r="A15" s="136">
        <v>6</v>
      </c>
      <c r="B15" s="137" t="str">
        <f>'PART I'!B75</f>
        <v xml:space="preserve">International box office market made up for 72% of the global box office in 2014 ($26 billion). </v>
      </c>
      <c r="C15" s="138">
        <f>'PART I'!D75</f>
        <v>0.05</v>
      </c>
      <c r="D15" s="152">
        <f>'PART I'!F75</f>
        <v>2</v>
      </c>
      <c r="E15" s="140">
        <f t="shared" si="0"/>
        <v>0.1</v>
      </c>
    </row>
    <row r="16" spans="1:5" ht="26" x14ac:dyDescent="0.2">
      <c r="A16" s="141">
        <v>7</v>
      </c>
      <c r="B16" s="142" t="str">
        <f>'PART I'!B76</f>
        <v>Three of the top six films in 2014 in the US and Canada were distributed by Disney. 14 of the top 25 films in 2014 were rated PG-13. </v>
      </c>
      <c r="C16" s="143">
        <f>'PART I'!D76</f>
        <v>0.03</v>
      </c>
      <c r="D16" s="154">
        <f>'PART I'!F76</f>
        <v>2</v>
      </c>
      <c r="E16" s="145">
        <f t="shared" si="0"/>
        <v>0.06</v>
      </c>
    </row>
    <row r="17" spans="1:9" ht="26" x14ac:dyDescent="0.2">
      <c r="A17" s="136">
        <v>8</v>
      </c>
      <c r="B17" s="137" t="str">
        <f>'PART I'!B77</f>
        <v> In 2014, 21% of Asia Pacific used analog screens versus 4% in the US and Canada.</v>
      </c>
      <c r="C17" s="138">
        <f>'PART I'!D77</f>
        <v>0.03</v>
      </c>
      <c r="D17" s="152">
        <f>'PART I'!F77</f>
        <v>2</v>
      </c>
      <c r="E17" s="140">
        <f t="shared" si="0"/>
        <v>0.06</v>
      </c>
    </row>
    <row r="18" spans="1:9" ht="26" x14ac:dyDescent="0.2">
      <c r="A18" s="141">
        <v>9</v>
      </c>
      <c r="B18" s="142" t="str">
        <f>'PART I'!B78</f>
        <v>A movie theatre experience provides the most affordable entertainment, less than $40 per family of four.</v>
      </c>
      <c r="C18" s="143">
        <f>'PART I'!D78</f>
        <v>0.03</v>
      </c>
      <c r="D18" s="154">
        <f>'PART I'!F78</f>
        <v>2</v>
      </c>
      <c r="E18" s="145">
        <f t="shared" si="0"/>
        <v>0.06</v>
      </c>
    </row>
    <row r="19" spans="1:9" ht="27" thickBot="1" x14ac:dyDescent="0.25">
      <c r="A19" s="146">
        <v>10</v>
      </c>
      <c r="B19" s="147" t="str">
        <f>'PART I'!B79</f>
        <v>As of 2014, 50% of Regal Theatres in the United States feature premium amenities.</v>
      </c>
      <c r="C19" s="148">
        <f>'PART I'!D79</f>
        <v>0.03</v>
      </c>
      <c r="D19" s="156">
        <f>'PART I'!F79</f>
        <v>1</v>
      </c>
      <c r="E19" s="150">
        <f t="shared" si="0"/>
        <v>0.03</v>
      </c>
    </row>
    <row r="20" spans="1:9" x14ac:dyDescent="0.2">
      <c r="A20" s="38"/>
      <c r="B20" s="38"/>
      <c r="C20" s="38"/>
      <c r="D20" s="38"/>
      <c r="E20" s="38"/>
      <c r="I20" s="116"/>
    </row>
    <row r="21" spans="1:9" ht="16" thickBot="1" x14ac:dyDescent="0.25">
      <c r="A21" s="38"/>
      <c r="B21" s="38"/>
      <c r="C21" s="38"/>
      <c r="D21" s="38"/>
      <c r="E21" s="38"/>
    </row>
    <row r="22" spans="1:9" ht="16" thickBot="1" x14ac:dyDescent="0.25">
      <c r="A22" s="470" t="s">
        <v>14</v>
      </c>
      <c r="B22" s="471" t="s">
        <v>23</v>
      </c>
      <c r="C22" s="472" t="s">
        <v>9</v>
      </c>
      <c r="D22" s="473" t="s">
        <v>10</v>
      </c>
      <c r="E22" s="474" t="s">
        <v>16</v>
      </c>
    </row>
    <row r="23" spans="1:9" ht="15" customHeight="1" x14ac:dyDescent="0.2">
      <c r="A23" s="475">
        <v>1</v>
      </c>
      <c r="B23" s="476" t="str">
        <f>'PART I'!B82</f>
        <v>By 2019, 80% of the world's internet traffic will be video streaming.</v>
      </c>
      <c r="C23" s="477">
        <f>'PART I'!D82</f>
        <v>0.25</v>
      </c>
      <c r="D23" s="478">
        <f>'PART I'!F82</f>
        <v>4</v>
      </c>
      <c r="E23" s="484">
        <f>C23*D23</f>
        <v>1</v>
      </c>
    </row>
    <row r="24" spans="1:9" ht="14.25" customHeight="1" x14ac:dyDescent="0.2">
      <c r="A24" s="479">
        <v>2</v>
      </c>
      <c r="B24" s="487" t="str">
        <f>'PART I'!B83</f>
        <v>US and Canadian admissions have decreased by 6.6% since 2012. </v>
      </c>
      <c r="C24" s="488">
        <f>'PART I'!D83</f>
        <v>0.2</v>
      </c>
      <c r="D24" s="489">
        <f>'PART I'!F83</f>
        <v>4</v>
      </c>
      <c r="E24" s="490">
        <f t="shared" ref="E24:E32" si="1">C24*D24</f>
        <v>0.8</v>
      </c>
    </row>
    <row r="25" spans="1:9" ht="26" x14ac:dyDescent="0.2">
      <c r="A25" s="483">
        <v>3</v>
      </c>
      <c r="B25" s="480" t="str">
        <f>'PART I'!B84</f>
        <v>Admissions (1.27 billion) and average ticket sold per person (3.7) both declined by 6% in 2014.</v>
      </c>
      <c r="C25" s="481">
        <f>'PART I'!D84</f>
        <v>0.15</v>
      </c>
      <c r="D25" s="482">
        <f>'PART I'!F84</f>
        <v>4</v>
      </c>
      <c r="E25" s="485">
        <f t="shared" si="1"/>
        <v>0.6</v>
      </c>
    </row>
    <row r="26" spans="1:9" ht="26" x14ac:dyDescent="0.2">
      <c r="A26" s="479">
        <v>4</v>
      </c>
      <c r="B26" s="487" t="str">
        <f>'PART I'!B85</f>
        <v>73% of adult moviegoers own at least 4 types of technologies, increasing their availability to other forms of entertainment.</v>
      </c>
      <c r="C26" s="488">
        <f>'PART I'!D85</f>
        <v>0.1</v>
      </c>
      <c r="D26" s="489">
        <f>'PART I'!F85</f>
        <v>3</v>
      </c>
      <c r="E26" s="490">
        <f t="shared" si="1"/>
        <v>0.30000000000000004</v>
      </c>
    </row>
    <row r="27" spans="1:9" ht="26" x14ac:dyDescent="0.2">
      <c r="A27" s="483">
        <v>5</v>
      </c>
      <c r="B27" s="480" t="str">
        <f>'PART I'!B86</f>
        <v>Frequent moviegoers, who attend the movies at least 12 times per year drive the movie industry in the US and Canada at 51%. </v>
      </c>
      <c r="C27" s="481">
        <f>'PART I'!D86</f>
        <v>0.05</v>
      </c>
      <c r="D27" s="482">
        <f>'PART I'!F86</f>
        <v>3</v>
      </c>
      <c r="E27" s="485">
        <f t="shared" si="1"/>
        <v>0.15000000000000002</v>
      </c>
    </row>
    <row r="28" spans="1:9" ht="26" x14ac:dyDescent="0.2">
      <c r="A28" s="479">
        <v>6</v>
      </c>
      <c r="B28" s="487" t="str">
        <f>'PART I'!B87</f>
        <v>The Motion Picture Association of America (MPAA) says piracy costs $20.5 billion annually in the US.</v>
      </c>
      <c r="C28" s="488">
        <f>'PART I'!D87</f>
        <v>0.05</v>
      </c>
      <c r="D28" s="489">
        <f>'PART I'!F87</f>
        <v>2</v>
      </c>
      <c r="E28" s="490">
        <f t="shared" si="1"/>
        <v>0.1</v>
      </c>
    </row>
    <row r="29" spans="1:9" ht="39" x14ac:dyDescent="0.2">
      <c r="A29" s="483">
        <v>7</v>
      </c>
      <c r="B29" s="480" t="str">
        <f>'PART I'!B88</f>
        <v>Since 2012, the number of frequent moviegoers between the ages of 25 and 39 has decreased from $9.9 million in 2012 to $8.2 million in 2013 to $7.1 million in 2014.</v>
      </c>
      <c r="C29" s="481">
        <f>'PART I'!D88</f>
        <v>0.05</v>
      </c>
      <c r="D29" s="482">
        <f>'PART I'!F88</f>
        <v>2</v>
      </c>
      <c r="E29" s="485">
        <f t="shared" si="1"/>
        <v>0.1</v>
      </c>
    </row>
    <row r="30" spans="1:9" ht="26" x14ac:dyDescent="0.2">
      <c r="A30" s="479">
        <v>8</v>
      </c>
      <c r="B30" s="487" t="str">
        <f>'PART I'!B89</f>
        <v xml:space="preserve">Global Cybersecurity spending as an industry spends more than $50 million annually, rising 10% annually. </v>
      </c>
      <c r="C30" s="488">
        <f>'PART I'!D89</f>
        <v>0.05</v>
      </c>
      <c r="D30" s="489">
        <f>'PART I'!F89</f>
        <v>2</v>
      </c>
      <c r="E30" s="490">
        <f t="shared" si="1"/>
        <v>0.1</v>
      </c>
    </row>
    <row r="31" spans="1:9" ht="26" x14ac:dyDescent="0.2">
      <c r="A31" s="483">
        <v>9</v>
      </c>
      <c r="B31" s="480" t="str">
        <f>'PART I'!B90</f>
        <v xml:space="preserve">In 2014, the number of broadband connections increased 12% to 323 million connections. </v>
      </c>
      <c r="C31" s="481">
        <f>'PART I'!D90</f>
        <v>0.05</v>
      </c>
      <c r="D31" s="482">
        <f>'PART I'!F90</f>
        <v>2</v>
      </c>
      <c r="E31" s="485">
        <f t="shared" si="1"/>
        <v>0.1</v>
      </c>
    </row>
    <row r="32" spans="1:9" ht="40" thickBot="1" x14ac:dyDescent="0.25">
      <c r="A32" s="479">
        <v>10</v>
      </c>
      <c r="B32" s="487" t="str">
        <f>'PART I'!B91</f>
        <v>Video streaming services are now used by more than 42% of American households has overtaken live TV as the viewing method of choice in the US.</v>
      </c>
      <c r="C32" s="488">
        <f>'PART I'!D91</f>
        <v>0.05</v>
      </c>
      <c r="D32" s="489">
        <f>'PART I'!F91</f>
        <v>2</v>
      </c>
      <c r="E32" s="490">
        <f t="shared" si="1"/>
        <v>0.1</v>
      </c>
    </row>
    <row r="33" spans="1:5" ht="16" thickBot="1" x14ac:dyDescent="0.25">
      <c r="A33" s="466"/>
      <c r="B33" s="467" t="s">
        <v>24</v>
      </c>
      <c r="C33" s="468">
        <f>'PART I'!D93</f>
        <v>2</v>
      </c>
      <c r="D33" s="469">
        <f>'PART I'!F92</f>
        <v>0</v>
      </c>
      <c r="E33" s="486">
        <f>SUM(E10:E19)+SUM(E23:E32)</f>
        <v>6.3000000000000007</v>
      </c>
    </row>
  </sheetData>
  <sheetProtection sheet="1" objects="1" scenarios="1" formatRows="0" insertColumns="0"/>
  <mergeCells count="1">
    <mergeCell ref="C4:D4"/>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22"/>
  <sheetViews>
    <sheetView showGridLines="0" topLeftCell="A9" workbookViewId="0">
      <selection activeCell="O18" sqref="O18"/>
    </sheetView>
  </sheetViews>
  <sheetFormatPr baseColWidth="10" defaultColWidth="8.83203125" defaultRowHeight="15" x14ac:dyDescent="0.2"/>
  <cols>
    <col min="1" max="1" width="2.1640625" style="20" customWidth="1"/>
    <col min="2" max="2" width="1.6640625" style="20" customWidth="1"/>
    <col min="3" max="3" width="24.1640625" style="20" customWidth="1"/>
    <col min="4" max="4" width="9" style="20" customWidth="1"/>
    <col min="5" max="5" width="7" style="20" customWidth="1"/>
    <col min="6" max="6" width="9.33203125" style="20" customWidth="1"/>
    <col min="7" max="7" width="7" style="20" customWidth="1"/>
    <col min="8" max="8" width="9.5" style="20" customWidth="1"/>
    <col min="9" max="9" width="7" style="20" customWidth="1"/>
    <col min="10" max="10" width="9.33203125" style="20" customWidth="1"/>
    <col min="11" max="16384" width="8.83203125" style="20"/>
  </cols>
  <sheetData>
    <row r="1" spans="1:11" ht="16" thickBot="1" x14ac:dyDescent="0.25"/>
    <row r="2" spans="1:11" ht="17" thickBot="1" x14ac:dyDescent="0.25">
      <c r="C2" s="34" t="s">
        <v>39</v>
      </c>
      <c r="D2" s="107"/>
      <c r="E2" s="107"/>
    </row>
    <row r="3" spans="1:11" ht="16" x14ac:dyDescent="0.2">
      <c r="C3" s="107"/>
      <c r="D3" s="107"/>
      <c r="E3" s="107"/>
    </row>
    <row r="4" spans="1:11" ht="18" customHeight="1" x14ac:dyDescent="0.2">
      <c r="A4" s="35">
        <v>1</v>
      </c>
      <c r="C4" s="724" t="s">
        <v>264</v>
      </c>
      <c r="D4" s="724"/>
      <c r="E4" s="724"/>
      <c r="F4" s="724"/>
      <c r="G4" s="724"/>
      <c r="K4" s="160"/>
    </row>
    <row r="5" spans="1:11" ht="35.25" customHeight="1" x14ac:dyDescent="0.2">
      <c r="A5" s="35">
        <v>2</v>
      </c>
      <c r="C5" s="725" t="s">
        <v>263</v>
      </c>
      <c r="D5" s="725"/>
      <c r="E5" s="725"/>
      <c r="F5" s="725"/>
      <c r="G5" s="725"/>
    </row>
    <row r="6" spans="1:11" ht="17.25" customHeight="1" x14ac:dyDescent="0.2">
      <c r="A6" s="35">
        <v>3</v>
      </c>
      <c r="C6" s="157" t="s">
        <v>349</v>
      </c>
    </row>
    <row r="7" spans="1:11" ht="16" thickBot="1" x14ac:dyDescent="0.25"/>
    <row r="8" spans="1:11" ht="29.25" customHeight="1" thickBot="1" x14ac:dyDescent="0.25">
      <c r="C8" s="263"/>
      <c r="D8" s="264"/>
      <c r="E8" s="722" t="str">
        <f>'PART I'!F112</f>
        <v>Regal</v>
      </c>
      <c r="F8" s="722"/>
      <c r="G8" s="722" t="str">
        <f>'PART I'!H112</f>
        <v>AMC</v>
      </c>
      <c r="H8" s="722"/>
      <c r="I8" s="722" t="str">
        <f>'PART I'!J112</f>
        <v>Cinemark</v>
      </c>
      <c r="J8" s="723"/>
    </row>
    <row r="9" spans="1:11" ht="16" thickBot="1" x14ac:dyDescent="0.25">
      <c r="C9" s="265" t="s">
        <v>37</v>
      </c>
      <c r="D9" s="266" t="s">
        <v>9</v>
      </c>
      <c r="E9" s="266" t="s">
        <v>10</v>
      </c>
      <c r="F9" s="266" t="s">
        <v>38</v>
      </c>
      <c r="G9" s="266" t="s">
        <v>40</v>
      </c>
      <c r="H9" s="266" t="s">
        <v>41</v>
      </c>
      <c r="I9" s="266" t="s">
        <v>42</v>
      </c>
      <c r="J9" s="267" t="s">
        <v>43</v>
      </c>
    </row>
    <row r="10" spans="1:11" x14ac:dyDescent="0.2">
      <c r="C10" s="268" t="str">
        <f>'PART I'!B114</f>
        <v>Advertising</v>
      </c>
      <c r="D10" s="269">
        <f>'PART I'!D114</f>
        <v>0.03</v>
      </c>
      <c r="E10" s="270">
        <f>'PART I'!F114</f>
        <v>4</v>
      </c>
      <c r="F10" s="269">
        <f>D10*E10</f>
        <v>0.12</v>
      </c>
      <c r="G10" s="270">
        <f>'PART I'!H114</f>
        <v>3</v>
      </c>
      <c r="H10" s="269">
        <f>D10*G10</f>
        <v>0.09</v>
      </c>
      <c r="I10" s="270">
        <f>'PART I'!J114</f>
        <v>2</v>
      </c>
      <c r="J10" s="271">
        <f>D10*I10</f>
        <v>0.06</v>
      </c>
    </row>
    <row r="11" spans="1:11" x14ac:dyDescent="0.2">
      <c r="C11" s="272" t="str">
        <f>'PART I'!B115</f>
        <v>Exploring Markets</v>
      </c>
      <c r="D11" s="208">
        <f>'PART I'!D115</f>
        <v>0.08</v>
      </c>
      <c r="E11" s="209">
        <f>'PART I'!F115</f>
        <v>2</v>
      </c>
      <c r="F11" s="208">
        <f t="shared" ref="F11:F21" si="0">D11*E11</f>
        <v>0.16</v>
      </c>
      <c r="G11" s="209">
        <f>'PART I'!H115</f>
        <v>3</v>
      </c>
      <c r="H11" s="208">
        <f t="shared" ref="H11:H21" si="1">D11*G11</f>
        <v>0.24</v>
      </c>
      <c r="I11" s="209">
        <f>'PART I'!J115</f>
        <v>4</v>
      </c>
      <c r="J11" s="210">
        <f t="shared" ref="J11:J21" si="2">D11*I11</f>
        <v>0.32</v>
      </c>
    </row>
    <row r="12" spans="1:11" x14ac:dyDescent="0.2">
      <c r="C12" s="273" t="str">
        <f>'PART I'!B116</f>
        <v>Guest Service</v>
      </c>
      <c r="D12" s="203">
        <f>'PART I'!D116</f>
        <v>0.1</v>
      </c>
      <c r="E12" s="204">
        <f>'PART I'!F116</f>
        <v>4</v>
      </c>
      <c r="F12" s="203">
        <f t="shared" si="0"/>
        <v>0.4</v>
      </c>
      <c r="G12" s="204">
        <f>'PART I'!H116</f>
        <v>2</v>
      </c>
      <c r="H12" s="203">
        <f t="shared" si="1"/>
        <v>0.2</v>
      </c>
      <c r="I12" s="204">
        <f>'PART I'!J116</f>
        <v>3</v>
      </c>
      <c r="J12" s="205">
        <f t="shared" si="2"/>
        <v>0.30000000000000004</v>
      </c>
    </row>
    <row r="13" spans="1:11" x14ac:dyDescent="0.2">
      <c r="C13" s="272" t="str">
        <f>'PART I'!B117</f>
        <v>Store Locations and Proximity</v>
      </c>
      <c r="D13" s="208">
        <f>'PART I'!D117</f>
        <v>0.08</v>
      </c>
      <c r="E13" s="209">
        <f>'PART I'!F117</f>
        <v>4</v>
      </c>
      <c r="F13" s="208">
        <f t="shared" si="0"/>
        <v>0.32</v>
      </c>
      <c r="G13" s="209">
        <f>'PART I'!H117</f>
        <v>3</v>
      </c>
      <c r="H13" s="208">
        <f t="shared" si="1"/>
        <v>0.24</v>
      </c>
      <c r="I13" s="209">
        <f>'PART I'!J117</f>
        <v>2</v>
      </c>
      <c r="J13" s="210">
        <f t="shared" si="2"/>
        <v>0.16</v>
      </c>
    </row>
    <row r="14" spans="1:11" ht="26" x14ac:dyDescent="0.2">
      <c r="C14" s="273" t="str">
        <f>'PART I'!B118</f>
        <v>Digital and 3-D Screen Technology</v>
      </c>
      <c r="D14" s="203">
        <f>'PART I'!D118</f>
        <v>0.1</v>
      </c>
      <c r="E14" s="204">
        <f>'PART I'!F118</f>
        <v>3</v>
      </c>
      <c r="F14" s="203">
        <f t="shared" si="0"/>
        <v>0.30000000000000004</v>
      </c>
      <c r="G14" s="204">
        <f>'PART I'!H118</f>
        <v>2</v>
      </c>
      <c r="H14" s="203">
        <f t="shared" si="1"/>
        <v>0.2</v>
      </c>
      <c r="I14" s="204">
        <f>'PART I'!J118</f>
        <v>4</v>
      </c>
      <c r="J14" s="205">
        <f t="shared" si="2"/>
        <v>0.4</v>
      </c>
    </row>
    <row r="15" spans="1:11" x14ac:dyDescent="0.2">
      <c r="C15" s="272" t="str">
        <f>'PART I'!B119</f>
        <v>Employee Dedication</v>
      </c>
      <c r="D15" s="208">
        <f>'PART I'!D119</f>
        <v>0.05</v>
      </c>
      <c r="E15" s="209">
        <f>'PART I'!F119</f>
        <v>2</v>
      </c>
      <c r="F15" s="208">
        <f t="shared" si="0"/>
        <v>0.1</v>
      </c>
      <c r="G15" s="209">
        <f>'PART I'!H119</f>
        <v>3</v>
      </c>
      <c r="H15" s="208">
        <f t="shared" si="1"/>
        <v>0.15000000000000002</v>
      </c>
      <c r="I15" s="209">
        <f>'PART I'!J119</f>
        <v>1</v>
      </c>
      <c r="J15" s="210">
        <f t="shared" si="2"/>
        <v>0.05</v>
      </c>
    </row>
    <row r="16" spans="1:11" x14ac:dyDescent="0.2">
      <c r="C16" s="273" t="str">
        <f>'PART I'!B120</f>
        <v>Financial Profit</v>
      </c>
      <c r="D16" s="203">
        <f>'PART I'!D120</f>
        <v>0.15</v>
      </c>
      <c r="E16" s="204">
        <f>'PART I'!F120</f>
        <v>2</v>
      </c>
      <c r="F16" s="203">
        <f t="shared" si="0"/>
        <v>0.3</v>
      </c>
      <c r="G16" s="204">
        <f>'PART I'!H120</f>
        <v>3</v>
      </c>
      <c r="H16" s="203">
        <f t="shared" si="1"/>
        <v>0.44999999999999996</v>
      </c>
      <c r="I16" s="204">
        <f>'PART I'!J120</f>
        <v>1</v>
      </c>
      <c r="J16" s="205">
        <f t="shared" si="2"/>
        <v>0.15</v>
      </c>
    </row>
    <row r="17" spans="3:10" x14ac:dyDescent="0.2">
      <c r="C17" s="272" t="str">
        <f>'PART I'!B121</f>
        <v>Customer Loyalty</v>
      </c>
      <c r="D17" s="208">
        <f>'PART I'!D121</f>
        <v>0.08</v>
      </c>
      <c r="E17" s="209">
        <f>'PART I'!F121</f>
        <v>4</v>
      </c>
      <c r="F17" s="208">
        <f t="shared" si="0"/>
        <v>0.32</v>
      </c>
      <c r="G17" s="209">
        <f>'PART I'!H121</f>
        <v>2</v>
      </c>
      <c r="H17" s="208">
        <f t="shared" si="1"/>
        <v>0.16</v>
      </c>
      <c r="I17" s="209">
        <f>'PART I'!J121</f>
        <v>3</v>
      </c>
      <c r="J17" s="210">
        <f t="shared" si="2"/>
        <v>0.24</v>
      </c>
    </row>
    <row r="18" spans="3:10" x14ac:dyDescent="0.2">
      <c r="C18" s="273" t="str">
        <f>'PART I'!B122</f>
        <v>Market Share</v>
      </c>
      <c r="D18" s="203">
        <f>'PART I'!D122</f>
        <v>0.08</v>
      </c>
      <c r="E18" s="204">
        <f>'PART I'!F122</f>
        <v>4</v>
      </c>
      <c r="F18" s="203">
        <f t="shared" si="0"/>
        <v>0.32</v>
      </c>
      <c r="G18" s="204">
        <f>'PART I'!H122</f>
        <v>3</v>
      </c>
      <c r="H18" s="203">
        <f t="shared" si="1"/>
        <v>0.24</v>
      </c>
      <c r="I18" s="204">
        <f>'PART I'!J122</f>
        <v>2</v>
      </c>
      <c r="J18" s="205">
        <f t="shared" si="2"/>
        <v>0.16</v>
      </c>
    </row>
    <row r="19" spans="3:10" x14ac:dyDescent="0.2">
      <c r="C19" s="272" t="str">
        <f>'PART I'!B123</f>
        <v>Movie Experience</v>
      </c>
      <c r="D19" s="208">
        <f>'PART I'!D123</f>
        <v>0.1</v>
      </c>
      <c r="E19" s="209">
        <f>'PART I'!F123</f>
        <v>4</v>
      </c>
      <c r="F19" s="208">
        <f t="shared" si="0"/>
        <v>0.4</v>
      </c>
      <c r="G19" s="209">
        <f>'PART I'!H123</f>
        <v>2</v>
      </c>
      <c r="H19" s="208">
        <f t="shared" si="1"/>
        <v>0.2</v>
      </c>
      <c r="I19" s="209">
        <f>'PART I'!J123</f>
        <v>3</v>
      </c>
      <c r="J19" s="210">
        <f t="shared" si="2"/>
        <v>0.30000000000000004</v>
      </c>
    </row>
    <row r="20" spans="3:10" x14ac:dyDescent="0.2">
      <c r="C20" s="273" t="str">
        <f>'PART I'!B124</f>
        <v>Senior Management</v>
      </c>
      <c r="D20" s="203">
        <f>'PART I'!D124</f>
        <v>0.05</v>
      </c>
      <c r="E20" s="204">
        <f>'PART I'!F124</f>
        <v>3</v>
      </c>
      <c r="F20" s="203">
        <f t="shared" si="0"/>
        <v>0.15000000000000002</v>
      </c>
      <c r="G20" s="204">
        <f>'PART I'!H124</f>
        <v>2</v>
      </c>
      <c r="H20" s="203">
        <f t="shared" si="1"/>
        <v>0.1</v>
      </c>
      <c r="I20" s="204">
        <f>'PART I'!J124</f>
        <v>4</v>
      </c>
      <c r="J20" s="205">
        <f t="shared" si="2"/>
        <v>0.2</v>
      </c>
    </row>
    <row r="21" spans="3:10" x14ac:dyDescent="0.2">
      <c r="C21" s="272" t="str">
        <f>'PART I'!B125</f>
        <v>Ticket Price Competitiveness</v>
      </c>
      <c r="D21" s="208">
        <f>'PART I'!D125</f>
        <v>0.1</v>
      </c>
      <c r="E21" s="209">
        <f>'PART I'!F125</f>
        <v>2</v>
      </c>
      <c r="F21" s="208">
        <f t="shared" si="0"/>
        <v>0.2</v>
      </c>
      <c r="G21" s="209">
        <f>'PART I'!H125</f>
        <v>3</v>
      </c>
      <c r="H21" s="208">
        <f t="shared" si="1"/>
        <v>0.30000000000000004</v>
      </c>
      <c r="I21" s="209">
        <f>'PART I'!J125</f>
        <v>4</v>
      </c>
      <c r="J21" s="210">
        <f t="shared" si="2"/>
        <v>0.4</v>
      </c>
    </row>
    <row r="22" spans="3:10" ht="16" thickBot="1" x14ac:dyDescent="0.25">
      <c r="C22" s="274" t="s">
        <v>36</v>
      </c>
      <c r="D22" s="231">
        <f>SUM(D10:D21)</f>
        <v>0.99999999999999989</v>
      </c>
      <c r="E22" s="275"/>
      <c r="F22" s="231">
        <f>SUM(F10:F21)</f>
        <v>3.09</v>
      </c>
      <c r="G22" s="275"/>
      <c r="H22" s="231">
        <f>SUM(H10:H21)</f>
        <v>2.5700000000000003</v>
      </c>
      <c r="I22" s="275"/>
      <c r="J22" s="232">
        <f>SUM(J10:J21)</f>
        <v>2.74</v>
      </c>
    </row>
  </sheetData>
  <sheetProtection sheet="1" objects="1" scenarios="1" formatColumns="0" formatRows="0"/>
  <mergeCells count="5">
    <mergeCell ref="G8:H8"/>
    <mergeCell ref="I8:J8"/>
    <mergeCell ref="C4:G4"/>
    <mergeCell ref="C5:G5"/>
    <mergeCell ref="E8:F8"/>
  </mergeCells>
  <pageMargins left="0.7" right="0.7" top="0.75" bottom="0.75" header="0.3" footer="0.3"/>
  <pageSetup orientation="portrait"/>
  <ignoredErrors>
    <ignoredError sqref="D10:J21 E8:J8 C10:C21 E22 I22 G22"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4:K39"/>
  <sheetViews>
    <sheetView showGridLines="0" topLeftCell="A21" workbookViewId="0">
      <selection activeCell="O36" sqref="O36"/>
    </sheetView>
  </sheetViews>
  <sheetFormatPr baseColWidth="10" defaultColWidth="8.83203125" defaultRowHeight="15" x14ac:dyDescent="0.2"/>
  <cols>
    <col min="1" max="1" width="5.5" style="20" customWidth="1"/>
    <col min="2" max="2" width="10.1640625" style="20" customWidth="1"/>
    <col min="3" max="16384" width="8.83203125" style="20"/>
  </cols>
  <sheetData>
    <row r="4" spans="2:11" ht="16" thickBot="1" x14ac:dyDescent="0.25"/>
    <row r="5" spans="2:11" ht="17" thickBot="1" x14ac:dyDescent="0.25">
      <c r="B5" s="34" t="s">
        <v>53</v>
      </c>
    </row>
    <row r="8" spans="2:11" ht="30.75" customHeight="1" x14ac:dyDescent="0.2">
      <c r="B8" s="233">
        <v>1</v>
      </c>
      <c r="C8" s="728" t="s">
        <v>266</v>
      </c>
      <c r="D8" s="728"/>
      <c r="E8" s="728"/>
      <c r="F8" s="728"/>
      <c r="G8" s="728"/>
      <c r="H8" s="728"/>
      <c r="I8" s="728"/>
      <c r="J8" s="728"/>
      <c r="K8" s="728"/>
    </row>
    <row r="9" spans="2:11" ht="16" x14ac:dyDescent="0.2">
      <c r="B9" s="234"/>
      <c r="C9" s="233"/>
      <c r="D9" s="233"/>
      <c r="E9" s="233"/>
      <c r="F9" s="233"/>
      <c r="G9" s="233"/>
      <c r="H9" s="233"/>
      <c r="I9" s="233"/>
      <c r="J9" s="233"/>
      <c r="K9" s="233"/>
    </row>
    <row r="10" spans="2:11" ht="16" x14ac:dyDescent="0.2">
      <c r="B10" s="234">
        <v>2</v>
      </c>
      <c r="C10" s="729" t="s">
        <v>52</v>
      </c>
      <c r="D10" s="729"/>
      <c r="E10" s="729"/>
      <c r="F10" s="729"/>
      <c r="G10" s="729"/>
      <c r="H10" s="729"/>
      <c r="I10" s="729"/>
      <c r="J10" s="729"/>
      <c r="K10" s="729"/>
    </row>
    <row r="11" spans="2:11" ht="16" x14ac:dyDescent="0.2">
      <c r="B11" s="234"/>
      <c r="C11" s="233"/>
      <c r="D11" s="233"/>
      <c r="E11" s="233"/>
      <c r="F11" s="233"/>
      <c r="G11" s="233"/>
      <c r="H11" s="233"/>
      <c r="I11" s="233"/>
      <c r="J11" s="233"/>
      <c r="K11" s="233"/>
    </row>
    <row r="12" spans="2:11" ht="81" customHeight="1" x14ac:dyDescent="0.2">
      <c r="B12" s="234">
        <v>3</v>
      </c>
      <c r="C12" s="730" t="s">
        <v>151</v>
      </c>
      <c r="D12" s="730"/>
      <c r="E12" s="730"/>
      <c r="F12" s="730"/>
      <c r="G12" s="730"/>
      <c r="H12" s="730"/>
      <c r="I12" s="730"/>
      <c r="J12" s="730"/>
      <c r="K12" s="730"/>
    </row>
    <row r="13" spans="2:11" ht="16" x14ac:dyDescent="0.2">
      <c r="C13" s="107"/>
      <c r="D13" s="107"/>
      <c r="E13" s="107"/>
      <c r="F13" s="107"/>
      <c r="G13" s="107"/>
      <c r="H13" s="107"/>
      <c r="I13" s="107"/>
      <c r="J13" s="107"/>
      <c r="K13" s="107"/>
    </row>
    <row r="16" spans="2:11" ht="18" x14ac:dyDescent="0.2">
      <c r="D16" s="731" t="s">
        <v>54</v>
      </c>
      <c r="E16" s="731"/>
      <c r="F16" s="731"/>
      <c r="G16" s="731"/>
      <c r="H16" s="731"/>
      <c r="I16" s="731"/>
    </row>
    <row r="17" spans="1:11" x14ac:dyDescent="0.2">
      <c r="C17" s="262"/>
      <c r="D17" s="262"/>
      <c r="E17" s="262"/>
      <c r="F17" s="262"/>
      <c r="G17" s="262"/>
      <c r="H17" s="262"/>
      <c r="I17" s="262"/>
      <c r="J17" s="262"/>
      <c r="K17" s="262"/>
    </row>
    <row r="19" spans="1:11" x14ac:dyDescent="0.2">
      <c r="C19" s="160"/>
      <c r="D19" s="160"/>
      <c r="E19" s="160"/>
      <c r="F19" s="160"/>
      <c r="G19" s="160"/>
      <c r="H19" s="160"/>
      <c r="I19" s="160"/>
      <c r="J19" s="160"/>
      <c r="K19" s="160"/>
    </row>
    <row r="20" spans="1:11" x14ac:dyDescent="0.2">
      <c r="A20" s="70"/>
      <c r="B20" s="70"/>
      <c r="C20" s="70"/>
      <c r="D20" s="70"/>
      <c r="E20" s="70"/>
      <c r="F20" s="70"/>
      <c r="G20" s="70"/>
      <c r="H20" s="70"/>
      <c r="I20" s="70"/>
      <c r="J20" s="70"/>
    </row>
    <row r="21" spans="1:11" x14ac:dyDescent="0.2">
      <c r="A21" s="70"/>
      <c r="B21" s="70"/>
      <c r="C21" s="70"/>
      <c r="D21" s="70"/>
      <c r="E21" s="70"/>
      <c r="F21" s="70"/>
      <c r="G21" s="70"/>
      <c r="H21" s="70"/>
      <c r="I21" s="70"/>
      <c r="J21" s="70"/>
    </row>
    <row r="22" spans="1:11" x14ac:dyDescent="0.2">
      <c r="A22" s="70"/>
      <c r="B22" s="70"/>
      <c r="C22" s="70"/>
      <c r="D22" s="732" t="s">
        <v>152</v>
      </c>
      <c r="E22" s="732"/>
      <c r="F22" s="732"/>
      <c r="G22" s="732"/>
      <c r="H22" s="732"/>
      <c r="I22" s="732"/>
      <c r="J22" s="70"/>
    </row>
    <row r="23" spans="1:11" x14ac:dyDescent="0.2">
      <c r="A23" s="70"/>
      <c r="B23" s="70"/>
      <c r="C23" s="70"/>
      <c r="D23" s="70" t="s">
        <v>46</v>
      </c>
      <c r="E23" s="70"/>
      <c r="F23" s="70"/>
      <c r="G23" s="70"/>
      <c r="H23" s="726" t="s">
        <v>47</v>
      </c>
      <c r="I23" s="726"/>
      <c r="J23" s="70"/>
    </row>
    <row r="24" spans="1:11" ht="15" customHeight="1" x14ac:dyDescent="0.2">
      <c r="A24" s="727" t="s">
        <v>48</v>
      </c>
      <c r="B24" s="70"/>
      <c r="C24" s="70"/>
      <c r="D24" s="70"/>
      <c r="E24" s="70"/>
      <c r="F24" s="70"/>
      <c r="G24" s="70"/>
      <c r="H24" s="70"/>
      <c r="I24" s="70"/>
      <c r="J24" s="70"/>
    </row>
    <row r="25" spans="1:11" x14ac:dyDescent="0.2">
      <c r="A25" s="727"/>
      <c r="B25" s="70" t="s">
        <v>50</v>
      </c>
      <c r="C25" s="70"/>
      <c r="D25" s="70"/>
      <c r="E25" s="70"/>
      <c r="F25" s="70"/>
      <c r="G25" s="70"/>
      <c r="H25" s="70"/>
      <c r="I25" s="70"/>
      <c r="J25" s="70"/>
    </row>
    <row r="26" spans="1:11" x14ac:dyDescent="0.2">
      <c r="A26" s="727"/>
      <c r="B26" s="70"/>
      <c r="C26" s="70"/>
      <c r="D26" s="70"/>
      <c r="E26" s="70"/>
      <c r="F26" s="70"/>
      <c r="G26" s="70"/>
      <c r="H26" s="70"/>
      <c r="I26" s="70"/>
      <c r="J26" s="70"/>
    </row>
    <row r="27" spans="1:11" x14ac:dyDescent="0.2">
      <c r="A27" s="727"/>
      <c r="B27" s="70"/>
      <c r="C27" s="70"/>
      <c r="D27" s="70"/>
      <c r="E27" s="70"/>
      <c r="F27" s="70"/>
      <c r="G27" s="70"/>
      <c r="H27" s="70"/>
      <c r="I27" s="70"/>
      <c r="J27" s="70"/>
    </row>
    <row r="28" spans="1:11" x14ac:dyDescent="0.2">
      <c r="A28" s="727"/>
      <c r="B28" s="70"/>
      <c r="C28" s="70"/>
      <c r="D28" s="70"/>
      <c r="E28" s="70"/>
      <c r="F28" s="70"/>
      <c r="G28" s="70"/>
      <c r="H28" s="70"/>
      <c r="I28" s="70"/>
      <c r="J28" s="70"/>
    </row>
    <row r="29" spans="1:11" x14ac:dyDescent="0.2">
      <c r="A29" s="727"/>
      <c r="B29" s="70"/>
      <c r="C29" s="70"/>
      <c r="D29" s="70"/>
      <c r="E29" s="70"/>
      <c r="F29" s="70"/>
      <c r="G29" s="70"/>
      <c r="H29" s="70"/>
      <c r="I29" s="70"/>
      <c r="J29" s="70"/>
    </row>
    <row r="30" spans="1:11" x14ac:dyDescent="0.2">
      <c r="A30" s="727"/>
      <c r="B30" s="70"/>
      <c r="C30" s="70"/>
      <c r="D30" s="70"/>
      <c r="E30" s="70"/>
      <c r="F30" s="70"/>
      <c r="G30" s="70"/>
      <c r="H30" s="70"/>
      <c r="I30" s="70"/>
      <c r="J30" s="70"/>
    </row>
    <row r="31" spans="1:11" x14ac:dyDescent="0.2">
      <c r="A31" s="727"/>
      <c r="B31" s="70"/>
      <c r="C31" s="70"/>
      <c r="D31" s="70"/>
      <c r="E31" s="70"/>
      <c r="F31" s="70"/>
      <c r="G31" s="70"/>
      <c r="H31" s="70"/>
      <c r="I31" s="70"/>
      <c r="J31" s="70"/>
    </row>
    <row r="32" spans="1:11" x14ac:dyDescent="0.2">
      <c r="A32" s="727"/>
      <c r="B32" s="70"/>
      <c r="C32" s="70"/>
      <c r="D32" s="70"/>
      <c r="E32" s="70"/>
      <c r="F32" s="70"/>
      <c r="G32" s="70"/>
      <c r="H32" s="70"/>
      <c r="I32" s="70"/>
      <c r="J32" s="70"/>
    </row>
    <row r="33" spans="1:10" x14ac:dyDescent="0.2">
      <c r="A33" s="727"/>
      <c r="B33" s="70"/>
      <c r="C33" s="70"/>
      <c r="D33" s="70"/>
      <c r="E33" s="70"/>
      <c r="F33" s="70"/>
      <c r="G33" s="70"/>
      <c r="H33" s="70"/>
      <c r="I33" s="70"/>
      <c r="J33" s="70"/>
    </row>
    <row r="34" spans="1:10" x14ac:dyDescent="0.2">
      <c r="A34" s="727"/>
      <c r="B34" s="70"/>
      <c r="C34" s="70"/>
      <c r="D34" s="70"/>
      <c r="E34" s="70"/>
      <c r="F34" s="70"/>
      <c r="G34" s="70"/>
      <c r="H34" s="70"/>
      <c r="I34" s="70"/>
      <c r="J34" s="70"/>
    </row>
    <row r="35" spans="1:10" x14ac:dyDescent="0.2">
      <c r="A35" s="727"/>
      <c r="B35" s="70"/>
      <c r="C35" s="70"/>
      <c r="D35" s="70"/>
      <c r="E35" s="70"/>
      <c r="F35" s="70"/>
      <c r="G35" s="70"/>
      <c r="H35" s="70"/>
      <c r="I35" s="70"/>
      <c r="J35" s="70"/>
    </row>
    <row r="36" spans="1:10" x14ac:dyDescent="0.2">
      <c r="A36" s="727"/>
      <c r="B36" s="70" t="s">
        <v>49</v>
      </c>
      <c r="C36" s="70"/>
      <c r="D36" s="70"/>
      <c r="E36" s="70"/>
      <c r="F36" s="70"/>
      <c r="G36" s="70"/>
      <c r="H36" s="70"/>
      <c r="I36" s="70"/>
      <c r="J36" s="70"/>
    </row>
    <row r="37" spans="1:10" x14ac:dyDescent="0.2">
      <c r="A37" s="727"/>
      <c r="B37" s="70"/>
      <c r="C37" s="70"/>
      <c r="D37" s="70"/>
      <c r="E37" s="70"/>
      <c r="F37" s="70"/>
      <c r="G37" s="70"/>
      <c r="H37" s="70"/>
      <c r="I37" s="70"/>
      <c r="J37" s="70"/>
    </row>
    <row r="38" spans="1:10" x14ac:dyDescent="0.2">
      <c r="A38" s="70"/>
      <c r="B38" s="70"/>
      <c r="C38" s="70"/>
      <c r="D38" s="70"/>
      <c r="E38" s="70"/>
      <c r="F38" s="70"/>
      <c r="G38" s="70"/>
      <c r="H38" s="70"/>
      <c r="I38" s="70"/>
      <c r="J38" s="70"/>
    </row>
    <row r="39" spans="1:10" x14ac:dyDescent="0.2">
      <c r="A39" s="70"/>
      <c r="B39" s="70"/>
      <c r="C39" s="70"/>
      <c r="D39" s="70"/>
      <c r="E39" s="70"/>
      <c r="F39" s="70"/>
      <c r="G39" s="70"/>
      <c r="H39" s="70"/>
      <c r="I39" s="70"/>
      <c r="J39" s="70"/>
    </row>
  </sheetData>
  <sheetProtection sheet="1" objects="1" scenarios="1" formatColumns="0" formatRows="0"/>
  <mergeCells count="7">
    <mergeCell ref="H23:I23"/>
    <mergeCell ref="A24:A37"/>
    <mergeCell ref="C8:K8"/>
    <mergeCell ref="C10:K10"/>
    <mergeCell ref="C12:K12"/>
    <mergeCell ref="D16:I16"/>
    <mergeCell ref="D22:I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J31"/>
  <sheetViews>
    <sheetView showGridLines="0" workbookViewId="0">
      <selection activeCell="A8" sqref="A8"/>
    </sheetView>
  </sheetViews>
  <sheetFormatPr baseColWidth="10" defaultColWidth="8.83203125" defaultRowHeight="15" x14ac:dyDescent="0.2"/>
  <cols>
    <col min="1" max="16384" width="8.83203125" style="20"/>
  </cols>
  <sheetData>
    <row r="1" spans="1:10" ht="16" thickBot="1" x14ac:dyDescent="0.25"/>
    <row r="2" spans="1:10" ht="17" thickBot="1" x14ac:dyDescent="0.25">
      <c r="B2" s="34" t="s">
        <v>150</v>
      </c>
    </row>
    <row r="5" spans="1:10" ht="33" customHeight="1" x14ac:dyDescent="0.2">
      <c r="A5" s="233">
        <v>1</v>
      </c>
      <c r="B5" s="728" t="s">
        <v>266</v>
      </c>
      <c r="C5" s="728"/>
      <c r="D5" s="728"/>
      <c r="E5" s="728"/>
      <c r="F5" s="728"/>
      <c r="G5" s="728"/>
      <c r="H5" s="728"/>
      <c r="I5" s="728"/>
      <c r="J5" s="728"/>
    </row>
    <row r="6" spans="1:10" ht="16" x14ac:dyDescent="0.2">
      <c r="A6" s="234"/>
      <c r="B6" s="233"/>
      <c r="C6" s="233"/>
      <c r="D6" s="233"/>
      <c r="E6" s="233"/>
      <c r="F6" s="233"/>
      <c r="G6" s="233"/>
      <c r="H6" s="233"/>
      <c r="I6" s="233"/>
      <c r="J6" s="233"/>
    </row>
    <row r="7" spans="1:10" ht="16" x14ac:dyDescent="0.2">
      <c r="A7" s="234">
        <v>2</v>
      </c>
      <c r="B7" s="729" t="s">
        <v>52</v>
      </c>
      <c r="C7" s="729"/>
      <c r="D7" s="729"/>
      <c r="E7" s="729"/>
      <c r="F7" s="729"/>
      <c r="G7" s="729"/>
      <c r="H7" s="729"/>
      <c r="I7" s="729"/>
      <c r="J7" s="729"/>
    </row>
    <row r="8" spans="1:10" ht="16" x14ac:dyDescent="0.2">
      <c r="A8" s="234"/>
      <c r="B8" s="233"/>
      <c r="C8" s="233"/>
      <c r="D8" s="233"/>
      <c r="E8" s="233"/>
      <c r="F8" s="233"/>
      <c r="G8" s="233"/>
      <c r="H8" s="233"/>
      <c r="I8" s="233"/>
      <c r="J8" s="233"/>
    </row>
    <row r="9" spans="1:10" ht="51" customHeight="1" x14ac:dyDescent="0.2">
      <c r="A9" s="234">
        <v>3</v>
      </c>
      <c r="B9" s="730" t="s">
        <v>153</v>
      </c>
      <c r="C9" s="730"/>
      <c r="D9" s="730"/>
      <c r="E9" s="730"/>
      <c r="F9" s="730"/>
      <c r="G9" s="730"/>
      <c r="H9" s="730"/>
      <c r="I9" s="730"/>
      <c r="J9" s="730"/>
    </row>
    <row r="10" spans="1:10" ht="15" customHeight="1" x14ac:dyDescent="0.2"/>
    <row r="11" spans="1:10" x14ac:dyDescent="0.2">
      <c r="A11" s="70"/>
      <c r="B11" s="70"/>
      <c r="C11" s="70"/>
      <c r="D11" s="70"/>
      <c r="E11" s="70"/>
      <c r="F11" s="70"/>
      <c r="G11" s="70"/>
      <c r="H11" s="70"/>
      <c r="I11" s="70"/>
      <c r="J11" s="70"/>
    </row>
    <row r="12" spans="1:10" x14ac:dyDescent="0.2">
      <c r="A12" s="70"/>
      <c r="B12" s="70"/>
      <c r="C12" s="70"/>
      <c r="D12" s="70"/>
      <c r="E12" s="733" t="s">
        <v>60</v>
      </c>
      <c r="F12" s="733"/>
      <c r="G12" s="733"/>
      <c r="H12" s="733"/>
      <c r="I12" s="70"/>
      <c r="J12" s="70"/>
    </row>
    <row r="13" spans="1:10" x14ac:dyDescent="0.2">
      <c r="A13" s="70"/>
      <c r="B13" s="70"/>
      <c r="C13" s="70"/>
      <c r="D13" s="253" t="s">
        <v>61</v>
      </c>
      <c r="E13" s="70"/>
      <c r="F13" s="70"/>
      <c r="G13" s="70"/>
      <c r="H13" s="70"/>
      <c r="I13" s="253" t="s">
        <v>62</v>
      </c>
      <c r="J13" s="70"/>
    </row>
    <row r="14" spans="1:10" x14ac:dyDescent="0.2">
      <c r="A14" s="70"/>
      <c r="B14" s="70"/>
      <c r="C14" s="70"/>
      <c r="D14" s="261">
        <v>4</v>
      </c>
      <c r="E14" s="70"/>
      <c r="F14" s="70"/>
      <c r="G14" s="70"/>
      <c r="H14" s="70"/>
      <c r="I14" s="261">
        <v>1</v>
      </c>
      <c r="J14" s="70"/>
    </row>
    <row r="15" spans="1:10" x14ac:dyDescent="0.2">
      <c r="A15" s="70"/>
      <c r="B15" s="70"/>
      <c r="C15" s="70"/>
      <c r="D15" s="70"/>
      <c r="E15" s="70"/>
      <c r="F15" s="70"/>
      <c r="G15" s="70"/>
      <c r="H15" s="70"/>
      <c r="I15" s="70"/>
      <c r="J15" s="70"/>
    </row>
    <row r="16" spans="1:10" x14ac:dyDescent="0.2">
      <c r="A16" s="70"/>
      <c r="B16" s="253" t="s">
        <v>63</v>
      </c>
      <c r="C16" s="70"/>
      <c r="D16" s="70"/>
      <c r="E16" s="70"/>
      <c r="F16" s="70"/>
      <c r="G16" s="70"/>
      <c r="H16" s="70"/>
      <c r="I16" s="70"/>
      <c r="J16" s="70"/>
    </row>
    <row r="17" spans="1:10" x14ac:dyDescent="0.2">
      <c r="A17" s="70"/>
      <c r="B17" s="261">
        <v>4</v>
      </c>
      <c r="C17" s="70"/>
      <c r="D17" s="70"/>
      <c r="E17" s="70"/>
      <c r="F17" s="70"/>
      <c r="G17" s="70"/>
      <c r="H17" s="70"/>
      <c r="I17" s="70"/>
      <c r="J17" s="70"/>
    </row>
    <row r="18" spans="1:10" x14ac:dyDescent="0.2">
      <c r="A18" s="734" t="s">
        <v>65</v>
      </c>
      <c r="B18" s="70"/>
      <c r="C18" s="70"/>
      <c r="D18" s="70"/>
      <c r="E18" s="70"/>
      <c r="F18" s="70"/>
      <c r="G18" s="70"/>
      <c r="H18" s="70"/>
      <c r="I18" s="70"/>
      <c r="J18" s="70"/>
    </row>
    <row r="19" spans="1:10" x14ac:dyDescent="0.2">
      <c r="A19" s="734"/>
      <c r="B19" s="70"/>
      <c r="C19" s="70"/>
      <c r="D19" s="70"/>
      <c r="E19" s="70"/>
      <c r="F19" s="70"/>
      <c r="G19" s="70"/>
      <c r="H19" s="70"/>
      <c r="I19" s="70"/>
      <c r="J19" s="70"/>
    </row>
    <row r="20" spans="1:10" x14ac:dyDescent="0.2">
      <c r="A20" s="734"/>
      <c r="B20" s="70"/>
      <c r="C20" s="70"/>
      <c r="D20" s="70"/>
      <c r="E20" s="70"/>
      <c r="F20" s="70"/>
      <c r="G20" s="70"/>
      <c r="H20" s="70"/>
      <c r="I20" s="70"/>
      <c r="J20" s="70"/>
    </row>
    <row r="21" spans="1:10" x14ac:dyDescent="0.2">
      <c r="A21" s="734"/>
      <c r="B21" s="70"/>
      <c r="C21" s="70"/>
      <c r="D21" s="70"/>
      <c r="E21" s="70"/>
      <c r="F21" s="70"/>
      <c r="G21" s="70"/>
      <c r="H21" s="70"/>
      <c r="I21" s="70"/>
      <c r="J21" s="70"/>
    </row>
    <row r="22" spans="1:10" x14ac:dyDescent="0.2">
      <c r="A22" s="734"/>
      <c r="B22" s="70"/>
      <c r="C22" s="70"/>
      <c r="D22" s="70"/>
      <c r="E22" s="70"/>
      <c r="F22" s="70"/>
      <c r="G22" s="70"/>
      <c r="H22" s="70"/>
      <c r="I22" s="70"/>
      <c r="J22" s="70"/>
    </row>
    <row r="23" spans="1:10" x14ac:dyDescent="0.2">
      <c r="A23" s="734"/>
      <c r="B23" s="70"/>
      <c r="C23" s="70"/>
      <c r="D23" s="70"/>
      <c r="E23" s="70"/>
      <c r="F23" s="70"/>
      <c r="G23" s="70"/>
      <c r="H23" s="70"/>
      <c r="I23" s="70"/>
      <c r="J23" s="70"/>
    </row>
    <row r="24" spans="1:10" x14ac:dyDescent="0.2">
      <c r="A24" s="734"/>
      <c r="B24" s="70"/>
      <c r="C24" s="70"/>
      <c r="D24" s="70"/>
      <c r="E24" s="70"/>
      <c r="F24" s="70"/>
      <c r="G24" s="70"/>
      <c r="H24" s="70"/>
      <c r="I24" s="70"/>
      <c r="J24" s="70"/>
    </row>
    <row r="25" spans="1:10" x14ac:dyDescent="0.2">
      <c r="A25" s="734"/>
      <c r="B25" s="70"/>
      <c r="C25" s="70"/>
      <c r="D25" s="70"/>
      <c r="E25" s="70"/>
      <c r="F25" s="70"/>
      <c r="G25" s="70"/>
      <c r="H25" s="70"/>
      <c r="I25" s="70"/>
      <c r="J25" s="70"/>
    </row>
    <row r="26" spans="1:10" x14ac:dyDescent="0.2">
      <c r="A26" s="734"/>
      <c r="B26" s="70"/>
      <c r="C26" s="70"/>
      <c r="D26" s="70"/>
      <c r="E26" s="70"/>
      <c r="F26" s="70"/>
      <c r="G26" s="70"/>
      <c r="H26" s="70"/>
      <c r="I26" s="70"/>
      <c r="J26" s="70"/>
    </row>
    <row r="27" spans="1:10" x14ac:dyDescent="0.2">
      <c r="A27" s="70"/>
      <c r="B27" s="253" t="s">
        <v>64</v>
      </c>
      <c r="C27" s="70"/>
      <c r="D27" s="70"/>
      <c r="E27" s="70"/>
      <c r="F27" s="70"/>
      <c r="G27" s="70"/>
      <c r="H27" s="70"/>
      <c r="I27" s="70"/>
      <c r="J27" s="70"/>
    </row>
    <row r="28" spans="1:10" x14ac:dyDescent="0.2">
      <c r="A28" s="70"/>
      <c r="B28" s="261">
        <v>1</v>
      </c>
      <c r="C28" s="70"/>
      <c r="D28" s="70"/>
      <c r="E28" s="70"/>
      <c r="F28" s="70"/>
      <c r="G28" s="70"/>
      <c r="H28" s="70"/>
      <c r="I28" s="70"/>
      <c r="J28" s="70"/>
    </row>
    <row r="29" spans="1:10" x14ac:dyDescent="0.2">
      <c r="A29" s="70"/>
      <c r="B29" s="70"/>
      <c r="C29" s="70"/>
      <c r="D29" s="70"/>
      <c r="E29" s="70"/>
      <c r="F29" s="70"/>
      <c r="G29" s="70"/>
      <c r="H29" s="70"/>
      <c r="I29" s="70"/>
      <c r="J29" s="70"/>
    </row>
    <row r="30" spans="1:10" x14ac:dyDescent="0.2">
      <c r="A30" s="70"/>
      <c r="B30" s="70"/>
      <c r="C30" s="70"/>
      <c r="D30" s="70"/>
      <c r="E30" s="70"/>
      <c r="F30" s="70"/>
      <c r="G30" s="70"/>
      <c r="H30" s="70"/>
      <c r="I30" s="70"/>
      <c r="J30" s="70"/>
    </row>
    <row r="31" spans="1:10" x14ac:dyDescent="0.2">
      <c r="A31" s="70"/>
      <c r="B31" s="70"/>
      <c r="C31" s="70"/>
      <c r="D31" s="70"/>
      <c r="E31" s="70"/>
      <c r="F31" s="70"/>
      <c r="G31" s="70"/>
      <c r="H31" s="70"/>
      <c r="I31" s="70"/>
      <c r="J31" s="70"/>
    </row>
  </sheetData>
  <sheetProtection sheet="1" objects="1" scenarios="1" formatColumns="0" formatRows="0"/>
  <mergeCells count="5">
    <mergeCell ref="B5:J5"/>
    <mergeCell ref="B7:J7"/>
    <mergeCell ref="B9:J9"/>
    <mergeCell ref="E12:H12"/>
    <mergeCell ref="A18:A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46"/>
  <sheetViews>
    <sheetView showGridLines="0" workbookViewId="0">
      <selection activeCell="M35" sqref="M35"/>
    </sheetView>
  </sheetViews>
  <sheetFormatPr baseColWidth="10" defaultColWidth="8.83203125" defaultRowHeight="15" x14ac:dyDescent="0.2"/>
  <cols>
    <col min="1" max="4" width="8.83203125" style="20"/>
    <col min="5" max="5" width="11.1640625" style="20" customWidth="1"/>
    <col min="6" max="16384" width="8.83203125" style="20"/>
  </cols>
  <sheetData>
    <row r="1" spans="1:12" ht="16" thickBot="1" x14ac:dyDescent="0.25"/>
    <row r="2" spans="1:12" ht="17" thickBot="1" x14ac:dyDescent="0.25">
      <c r="B2" s="34" t="s">
        <v>101</v>
      </c>
    </row>
    <row r="5" spans="1:12" ht="16" x14ac:dyDescent="0.2">
      <c r="A5" s="233">
        <v>1</v>
      </c>
      <c r="B5" s="728" t="s">
        <v>266</v>
      </c>
      <c r="C5" s="728"/>
      <c r="D5" s="728"/>
      <c r="E5" s="728"/>
      <c r="F5" s="728"/>
      <c r="G5" s="728"/>
      <c r="H5" s="728"/>
      <c r="I5" s="728"/>
      <c r="J5" s="728"/>
    </row>
    <row r="6" spans="1:12" ht="16" x14ac:dyDescent="0.2">
      <c r="A6" s="234"/>
      <c r="B6" s="233"/>
      <c r="C6" s="233"/>
      <c r="D6" s="233"/>
      <c r="E6" s="233"/>
      <c r="F6" s="233"/>
      <c r="G6" s="233"/>
      <c r="H6" s="233"/>
      <c r="I6" s="233"/>
      <c r="J6" s="233"/>
    </row>
    <row r="7" spans="1:12" ht="36" customHeight="1" x14ac:dyDescent="0.2">
      <c r="A7" s="234">
        <v>2</v>
      </c>
      <c r="B7" s="728" t="s">
        <v>108</v>
      </c>
      <c r="C7" s="728"/>
      <c r="D7" s="728"/>
      <c r="E7" s="728"/>
      <c r="F7" s="728"/>
      <c r="G7" s="728"/>
      <c r="H7" s="728"/>
      <c r="I7" s="728"/>
      <c r="J7" s="728"/>
    </row>
    <row r="8" spans="1:12" ht="16" x14ac:dyDescent="0.2">
      <c r="A8" s="234"/>
      <c r="B8" s="233"/>
      <c r="C8" s="233"/>
      <c r="D8" s="233"/>
      <c r="E8" s="233"/>
      <c r="F8" s="233"/>
      <c r="G8" s="233"/>
      <c r="H8" s="233"/>
      <c r="I8" s="233"/>
      <c r="J8" s="233"/>
    </row>
    <row r="9" spans="1:12" ht="35.25" customHeight="1" x14ac:dyDescent="0.2">
      <c r="A9" s="234">
        <v>3</v>
      </c>
      <c r="B9" s="730" t="s">
        <v>154</v>
      </c>
      <c r="C9" s="730"/>
      <c r="D9" s="730"/>
      <c r="E9" s="730"/>
      <c r="F9" s="730"/>
      <c r="G9" s="730"/>
      <c r="H9" s="730"/>
      <c r="I9" s="730"/>
      <c r="J9" s="730"/>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x14ac:dyDescent="0.2">
      <c r="A20" s="70"/>
      <c r="B20" s="70"/>
      <c r="C20" s="70"/>
      <c r="D20" s="70"/>
      <c r="E20" s="70"/>
      <c r="F20" s="70"/>
      <c r="G20" s="70"/>
      <c r="H20" s="70"/>
      <c r="I20" s="70"/>
      <c r="J20" s="70"/>
      <c r="K20" s="70"/>
      <c r="L20" s="70"/>
    </row>
    <row r="21" spans="1:12" x14ac:dyDescent="0.2">
      <c r="A21" s="70"/>
      <c r="B21" s="70"/>
      <c r="C21" s="70"/>
      <c r="D21" s="70"/>
      <c r="E21" s="70"/>
      <c r="F21" s="70"/>
      <c r="G21" s="70"/>
      <c r="H21" s="70"/>
      <c r="I21" s="70"/>
      <c r="J21" s="70"/>
      <c r="K21" s="70"/>
      <c r="L21" s="70"/>
    </row>
    <row r="22" spans="1:12" x14ac:dyDescent="0.2">
      <c r="A22" s="70"/>
      <c r="B22" s="70"/>
      <c r="C22" s="70"/>
      <c r="D22" s="70"/>
      <c r="E22" s="70"/>
      <c r="F22" s="70"/>
      <c r="G22" s="70"/>
      <c r="H22" s="70"/>
      <c r="I22" s="70"/>
      <c r="J22" s="70"/>
      <c r="K22" s="70"/>
      <c r="L22" s="70"/>
    </row>
    <row r="23" spans="1:12" x14ac:dyDescent="0.2">
      <c r="A23" s="70"/>
      <c r="B23" s="70"/>
      <c r="C23" s="70"/>
      <c r="D23" s="70"/>
      <c r="E23" s="70"/>
      <c r="F23" s="70"/>
      <c r="G23" s="70"/>
      <c r="H23" s="70"/>
      <c r="I23" s="70"/>
      <c r="J23" s="70"/>
      <c r="K23" s="70"/>
      <c r="L23" s="70"/>
    </row>
    <row r="24" spans="1:12" x14ac:dyDescent="0.2">
      <c r="A24" s="70"/>
      <c r="B24" s="70"/>
      <c r="C24" s="70"/>
      <c r="D24" s="70"/>
      <c r="E24" s="70"/>
      <c r="F24" s="70"/>
      <c r="G24" s="70"/>
      <c r="H24" s="70"/>
      <c r="I24" s="70"/>
      <c r="J24" s="70"/>
      <c r="K24" s="70"/>
      <c r="L24" s="70"/>
    </row>
    <row r="25" spans="1:12" x14ac:dyDescent="0.2">
      <c r="A25" s="70"/>
      <c r="B25" s="70"/>
      <c r="C25" s="70"/>
      <c r="D25" s="70"/>
      <c r="E25" s="70"/>
      <c r="F25" s="70"/>
      <c r="G25" s="70"/>
      <c r="H25" s="70"/>
      <c r="I25" s="70"/>
      <c r="J25" s="70"/>
      <c r="K25" s="70"/>
      <c r="L25" s="70"/>
    </row>
    <row r="26" spans="1:12" x14ac:dyDescent="0.2">
      <c r="A26" s="70"/>
      <c r="B26" s="70"/>
      <c r="C26" s="70"/>
      <c r="D26" s="70"/>
      <c r="E26" s="70"/>
      <c r="F26" s="70"/>
      <c r="G26" s="70"/>
      <c r="H26" s="70"/>
      <c r="I26" s="70"/>
      <c r="J26" s="70"/>
      <c r="K26" s="70"/>
      <c r="L26" s="70"/>
    </row>
    <row r="27" spans="1:12" x14ac:dyDescent="0.2">
      <c r="A27" s="70"/>
      <c r="B27" s="70"/>
      <c r="C27" s="70"/>
      <c r="D27" s="70"/>
      <c r="E27" s="70"/>
      <c r="F27" s="70"/>
      <c r="G27" s="70"/>
      <c r="H27" s="70"/>
      <c r="I27" s="70"/>
      <c r="J27" s="70"/>
      <c r="K27" s="70"/>
      <c r="L27" s="70"/>
    </row>
    <row r="28" spans="1:12" ht="16" thickBot="1" x14ac:dyDescent="0.25">
      <c r="A28" s="70"/>
      <c r="B28" s="70"/>
      <c r="C28" s="70"/>
      <c r="D28" s="70"/>
      <c r="E28" s="70"/>
      <c r="F28" s="70"/>
      <c r="G28" s="70"/>
      <c r="H28" s="70"/>
      <c r="I28" s="70"/>
      <c r="J28" s="70"/>
      <c r="K28" s="70"/>
      <c r="L28" s="70"/>
    </row>
    <row r="29" spans="1:12" x14ac:dyDescent="0.2">
      <c r="A29" s="70"/>
      <c r="B29" s="238" t="s">
        <v>102</v>
      </c>
      <c r="C29" s="239"/>
      <c r="D29" s="239"/>
      <c r="E29" s="239"/>
      <c r="F29" s="239"/>
      <c r="G29" s="240" t="s">
        <v>103</v>
      </c>
      <c r="H29" s="241"/>
      <c r="I29" s="239"/>
      <c r="J29" s="239"/>
      <c r="K29" s="242"/>
      <c r="L29" s="70"/>
    </row>
    <row r="30" spans="1:12" x14ac:dyDescent="0.2">
      <c r="A30" s="70"/>
      <c r="B30" s="243" t="s">
        <v>72</v>
      </c>
      <c r="C30" s="244"/>
      <c r="D30" s="244"/>
      <c r="E30" s="244"/>
      <c r="F30" s="245"/>
      <c r="G30" s="243" t="s">
        <v>85</v>
      </c>
      <c r="H30" s="244"/>
      <c r="I30" s="244"/>
      <c r="J30" s="244"/>
      <c r="K30" s="246"/>
      <c r="L30" s="70"/>
    </row>
    <row r="31" spans="1:12" x14ac:dyDescent="0.2">
      <c r="A31" s="70"/>
      <c r="B31" s="735" t="str">
        <f>'PART I'!B201</f>
        <v>Return on Investment (ROI)</v>
      </c>
      <c r="C31" s="736"/>
      <c r="D31" s="736"/>
      <c r="E31" s="736"/>
      <c r="F31" s="247">
        <f>'PART I'!D201</f>
        <v>4</v>
      </c>
      <c r="G31" s="735" t="str">
        <f>'PART I'!B224</f>
        <v>Rate of Inflation</v>
      </c>
      <c r="H31" s="736"/>
      <c r="I31" s="736"/>
      <c r="J31" s="736"/>
      <c r="K31" s="248">
        <f>'PART I'!D224</f>
        <v>-3</v>
      </c>
      <c r="L31" s="70"/>
    </row>
    <row r="32" spans="1:12" x14ac:dyDescent="0.2">
      <c r="A32" s="70"/>
      <c r="B32" s="735" t="str">
        <f>'PART I'!B202</f>
        <v>Return on Equity (ROE)</v>
      </c>
      <c r="C32" s="736"/>
      <c r="D32" s="736"/>
      <c r="E32" s="736"/>
      <c r="F32" s="247">
        <f>'PART I'!D202</f>
        <v>3</v>
      </c>
      <c r="G32" s="735" t="str">
        <f>'PART I'!B225</f>
        <v>Technological Changes</v>
      </c>
      <c r="H32" s="736"/>
      <c r="I32" s="736"/>
      <c r="J32" s="736"/>
      <c r="K32" s="248">
        <f>'PART I'!D225</f>
        <v>-3</v>
      </c>
      <c r="L32" s="70"/>
    </row>
    <row r="33" spans="1:14" x14ac:dyDescent="0.2">
      <c r="A33" s="70"/>
      <c r="B33" s="735" t="str">
        <f>'PART I'!B203</f>
        <v xml:space="preserve">Liquidity </v>
      </c>
      <c r="C33" s="736"/>
      <c r="D33" s="736"/>
      <c r="E33" s="736"/>
      <c r="F33" s="247">
        <f>'PART I'!D203</f>
        <v>2</v>
      </c>
      <c r="G33" s="735" t="str">
        <f>'PART I'!B226</f>
        <v>Price Elasticity of Demand</v>
      </c>
      <c r="H33" s="736"/>
      <c r="I33" s="736"/>
      <c r="J33" s="736"/>
      <c r="K33" s="248">
        <f>'PART I'!D226</f>
        <v>-4</v>
      </c>
      <c r="L33" s="70"/>
    </row>
    <row r="34" spans="1:14" x14ac:dyDescent="0.2">
      <c r="A34" s="70"/>
      <c r="B34" s="735" t="str">
        <f>'PART I'!B204</f>
        <v xml:space="preserve">Debt to Equity </v>
      </c>
      <c r="C34" s="736"/>
      <c r="D34" s="736"/>
      <c r="E34" s="736"/>
      <c r="F34" s="247">
        <f>'PART I'!D204</f>
        <v>4</v>
      </c>
      <c r="G34" s="735" t="str">
        <f>'PART I'!B227</f>
        <v>Competitive Pressure</v>
      </c>
      <c r="H34" s="736"/>
      <c r="I34" s="736"/>
      <c r="J34" s="736"/>
      <c r="K34" s="248">
        <f>'PART I'!D227</f>
        <v>-3</v>
      </c>
      <c r="L34" s="70"/>
    </row>
    <row r="35" spans="1:14" x14ac:dyDescent="0.2">
      <c r="A35" s="70"/>
      <c r="B35" s="735" t="str">
        <f>'PART I'!B205</f>
        <v>Cash Flow</v>
      </c>
      <c r="C35" s="736"/>
      <c r="D35" s="736"/>
      <c r="E35" s="736"/>
      <c r="F35" s="247">
        <f>'PART I'!D205</f>
        <v>3</v>
      </c>
      <c r="G35" s="735" t="str">
        <f>'PART I'!B228</f>
        <v>Barriers to Entry into Market</v>
      </c>
      <c r="H35" s="736"/>
      <c r="I35" s="736"/>
      <c r="J35" s="736"/>
      <c r="K35" s="248">
        <f>'PART I'!D228</f>
        <v>-2</v>
      </c>
      <c r="L35" s="70"/>
    </row>
    <row r="36" spans="1:14" ht="20.25" customHeight="1" thickBot="1" x14ac:dyDescent="0.25">
      <c r="A36" s="70"/>
      <c r="B36" s="249" t="s">
        <v>106</v>
      </c>
      <c r="C36" s="250"/>
      <c r="D36" s="250"/>
      <c r="E36" s="250"/>
      <c r="F36" s="251">
        <f>SUM(F31:F35)/5</f>
        <v>3.2</v>
      </c>
      <c r="G36" s="249" t="s">
        <v>107</v>
      </c>
      <c r="H36" s="250"/>
      <c r="I36" s="250"/>
      <c r="J36" s="250"/>
      <c r="K36" s="252">
        <f>SUM(K31:K35)/5</f>
        <v>-3</v>
      </c>
      <c r="L36" s="70"/>
    </row>
    <row r="37" spans="1:14" ht="16" thickBot="1" x14ac:dyDescent="0.25">
      <c r="A37" s="70"/>
      <c r="B37" s="70"/>
      <c r="C37" s="70"/>
      <c r="D37" s="70"/>
      <c r="E37" s="70"/>
      <c r="F37" s="253"/>
      <c r="G37" s="70"/>
      <c r="H37" s="70"/>
      <c r="I37" s="70"/>
      <c r="J37" s="70"/>
      <c r="K37" s="253"/>
      <c r="L37" s="254"/>
      <c r="M37" s="5"/>
      <c r="N37" s="116"/>
    </row>
    <row r="38" spans="1:14" x14ac:dyDescent="0.2">
      <c r="A38" s="70"/>
      <c r="B38" s="238" t="s">
        <v>102</v>
      </c>
      <c r="C38" s="239"/>
      <c r="D38" s="239"/>
      <c r="E38" s="239"/>
      <c r="F38" s="255"/>
      <c r="G38" s="238" t="s">
        <v>103</v>
      </c>
      <c r="H38" s="239"/>
      <c r="I38" s="239"/>
      <c r="J38" s="239"/>
      <c r="K38" s="256"/>
      <c r="L38" s="257"/>
      <c r="M38" s="5"/>
      <c r="N38" s="116"/>
    </row>
    <row r="39" spans="1:14" x14ac:dyDescent="0.2">
      <c r="A39" s="70"/>
      <c r="B39" s="243" t="s">
        <v>82</v>
      </c>
      <c r="C39" s="245"/>
      <c r="D39" s="245"/>
      <c r="E39" s="245"/>
      <c r="F39" s="247"/>
      <c r="G39" s="243" t="s">
        <v>76</v>
      </c>
      <c r="H39" s="244"/>
      <c r="I39" s="244"/>
      <c r="J39" s="244"/>
      <c r="K39" s="258"/>
      <c r="L39" s="70"/>
    </row>
    <row r="40" spans="1:14" x14ac:dyDescent="0.2">
      <c r="A40" s="70"/>
      <c r="B40" s="259" t="str">
        <f>'PART I'!B217</f>
        <v>Market Share</v>
      </c>
      <c r="C40" s="245"/>
      <c r="D40" s="245"/>
      <c r="E40" s="245"/>
      <c r="F40" s="247">
        <f>'PART I'!D217</f>
        <v>-3</v>
      </c>
      <c r="G40" s="259" t="str">
        <f>'PART I'!B208</f>
        <v>Growth Potential</v>
      </c>
      <c r="H40" s="245"/>
      <c r="I40" s="245"/>
      <c r="J40" s="245"/>
      <c r="K40" s="248">
        <f>'PART I'!D208</f>
        <v>6</v>
      </c>
      <c r="L40" s="70"/>
    </row>
    <row r="41" spans="1:14" x14ac:dyDescent="0.2">
      <c r="A41" s="70"/>
      <c r="B41" s="259" t="str">
        <f>'PART I'!B218</f>
        <v>Product Quality</v>
      </c>
      <c r="C41" s="245"/>
      <c r="D41" s="245"/>
      <c r="E41" s="245"/>
      <c r="F41" s="247">
        <f>'PART I'!D218</f>
        <v>-1</v>
      </c>
      <c r="G41" s="259" t="str">
        <f>'PART I'!B209</f>
        <v>Financial Stability</v>
      </c>
      <c r="H41" s="245"/>
      <c r="I41" s="245"/>
      <c r="J41" s="245"/>
      <c r="K41" s="248">
        <f>'PART I'!D209</f>
        <v>5</v>
      </c>
      <c r="L41" s="70"/>
    </row>
    <row r="42" spans="1:14" x14ac:dyDescent="0.2">
      <c r="A42" s="70"/>
      <c r="B42" s="259" t="str">
        <f>'PART I'!B219</f>
        <v>Customer Loyalty</v>
      </c>
      <c r="C42" s="245"/>
      <c r="D42" s="245"/>
      <c r="E42" s="245"/>
      <c r="F42" s="247">
        <f>'PART I'!D219</f>
        <v>-3</v>
      </c>
      <c r="G42" s="259" t="str">
        <f>'PART I'!B210</f>
        <v>Ease of Entry into Market</v>
      </c>
      <c r="H42" s="245"/>
      <c r="I42" s="245"/>
      <c r="J42" s="245"/>
      <c r="K42" s="248">
        <f>'PART I'!D210</f>
        <v>4</v>
      </c>
      <c r="L42" s="70"/>
    </row>
    <row r="43" spans="1:14" x14ac:dyDescent="0.2">
      <c r="A43" s="70"/>
      <c r="B43" s="259" t="str">
        <f>'PART I'!B220</f>
        <v>Technological know-how</v>
      </c>
      <c r="C43" s="245"/>
      <c r="D43" s="245"/>
      <c r="E43" s="245"/>
      <c r="F43" s="247">
        <f>'PART I'!D220</f>
        <v>-2</v>
      </c>
      <c r="G43" s="259" t="str">
        <f>'PART I'!B211</f>
        <v>Resource Utilization</v>
      </c>
      <c r="H43" s="245"/>
      <c r="I43" s="245"/>
      <c r="J43" s="245"/>
      <c r="K43" s="248">
        <f>'PART I'!D211</f>
        <v>4</v>
      </c>
      <c r="L43" s="70"/>
    </row>
    <row r="44" spans="1:14" x14ac:dyDescent="0.2">
      <c r="A44" s="70"/>
      <c r="B44" s="259" t="str">
        <f>'PART I'!B221</f>
        <v>Control over Suppliers and Distributors</v>
      </c>
      <c r="C44" s="245"/>
      <c r="D44" s="245"/>
      <c r="E44" s="245"/>
      <c r="F44" s="247">
        <f>'PART I'!D221</f>
        <v>-5</v>
      </c>
      <c r="G44" s="259" t="str">
        <f>'PART I'!B212</f>
        <v>Profit Potential</v>
      </c>
      <c r="H44" s="245"/>
      <c r="I44" s="245"/>
      <c r="J44" s="245"/>
      <c r="K44" s="248">
        <f>'PART I'!D212</f>
        <v>5</v>
      </c>
      <c r="L44" s="70"/>
    </row>
    <row r="45" spans="1:14" ht="21" customHeight="1" thickBot="1" x14ac:dyDescent="0.25">
      <c r="A45" s="70"/>
      <c r="B45" s="249" t="s">
        <v>104</v>
      </c>
      <c r="C45" s="250"/>
      <c r="D45" s="250"/>
      <c r="E45" s="250"/>
      <c r="F45" s="260">
        <f>SUM(F40:F44)/5</f>
        <v>-2.8</v>
      </c>
      <c r="G45" s="249" t="s">
        <v>105</v>
      </c>
      <c r="H45" s="250"/>
      <c r="I45" s="250"/>
      <c r="J45" s="250"/>
      <c r="K45" s="252">
        <f>SUM(K40:K44)/5</f>
        <v>4.8</v>
      </c>
      <c r="L45" s="70"/>
    </row>
    <row r="46" spans="1:14" x14ac:dyDescent="0.2">
      <c r="A46" s="70"/>
      <c r="B46" s="70"/>
      <c r="C46" s="70"/>
      <c r="D46" s="70"/>
      <c r="E46" s="70"/>
      <c r="F46" s="70"/>
      <c r="G46" s="70"/>
      <c r="H46" s="70"/>
      <c r="I46" s="70"/>
      <c r="J46" s="70"/>
      <c r="K46" s="70"/>
      <c r="L46" s="70"/>
    </row>
  </sheetData>
  <sheetProtection sheet="1" objects="1" scenarios="1" formatColumns="0" formatRows="0"/>
  <mergeCells count="13">
    <mergeCell ref="B33:E33"/>
    <mergeCell ref="B34:E34"/>
    <mergeCell ref="B35:E35"/>
    <mergeCell ref="G31:J31"/>
    <mergeCell ref="G32:J32"/>
    <mergeCell ref="G33:J33"/>
    <mergeCell ref="G34:J34"/>
    <mergeCell ref="G35:J35"/>
    <mergeCell ref="B5:J5"/>
    <mergeCell ref="B7:J7"/>
    <mergeCell ref="B9:J9"/>
    <mergeCell ref="B31:E31"/>
    <mergeCell ref="B32:E32"/>
  </mergeCells>
  <pageMargins left="0.7" right="0.7" top="0.75" bottom="0.75" header="0.3" footer="0.3"/>
  <ignoredErrors>
    <ignoredError sqref="B31:F35 G31:K35 K36 F36 F40:K44 F45:K45 B40:B44"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M32"/>
  <sheetViews>
    <sheetView showGridLines="0" topLeftCell="A11" workbookViewId="0">
      <selection activeCell="B2" sqref="B2"/>
    </sheetView>
  </sheetViews>
  <sheetFormatPr baseColWidth="10" defaultColWidth="8.83203125" defaultRowHeight="15" x14ac:dyDescent="0.2"/>
  <cols>
    <col min="1" max="1" width="8.83203125" style="20"/>
    <col min="2" max="2" width="11.6640625" style="20" customWidth="1"/>
    <col min="3" max="3" width="3.83203125" style="20" customWidth="1"/>
    <col min="4" max="11" width="8.83203125" style="20"/>
    <col min="12" max="12" width="3.83203125" style="20" customWidth="1"/>
    <col min="13" max="16384" width="8.83203125" style="20"/>
  </cols>
  <sheetData>
    <row r="1" spans="1:13" ht="16" thickBot="1" x14ac:dyDescent="0.25"/>
    <row r="2" spans="1:13" ht="33" thickBot="1" x14ac:dyDescent="0.25">
      <c r="B2" s="31" t="s">
        <v>155</v>
      </c>
    </row>
    <row r="5" spans="1:13" ht="16" x14ac:dyDescent="0.2">
      <c r="A5" s="233">
        <v>1</v>
      </c>
      <c r="B5" s="728" t="s">
        <v>267</v>
      </c>
      <c r="C5" s="728"/>
      <c r="D5" s="728"/>
      <c r="E5" s="728"/>
      <c r="F5" s="728"/>
      <c r="G5" s="728"/>
      <c r="H5" s="728"/>
      <c r="I5" s="728"/>
      <c r="J5" s="728"/>
    </row>
    <row r="6" spans="1:13" ht="16" x14ac:dyDescent="0.2">
      <c r="A6" s="234"/>
      <c r="B6" s="233"/>
      <c r="C6" s="233"/>
      <c r="D6" s="233"/>
      <c r="E6" s="233"/>
      <c r="F6" s="233"/>
      <c r="G6" s="233"/>
      <c r="H6" s="233"/>
      <c r="I6" s="233"/>
      <c r="J6" s="233"/>
    </row>
    <row r="7" spans="1:13" ht="16" x14ac:dyDescent="0.2">
      <c r="A7" s="234">
        <v>2</v>
      </c>
      <c r="B7" s="729" t="s">
        <v>52</v>
      </c>
      <c r="C7" s="729"/>
      <c r="D7" s="729"/>
      <c r="E7" s="729"/>
      <c r="F7" s="729"/>
      <c r="G7" s="729"/>
      <c r="H7" s="729"/>
      <c r="I7" s="729"/>
      <c r="J7" s="729"/>
    </row>
    <row r="8" spans="1:13" ht="16" x14ac:dyDescent="0.2">
      <c r="A8" s="234"/>
      <c r="B8" s="233"/>
      <c r="C8" s="233"/>
      <c r="D8" s="233"/>
      <c r="E8" s="233"/>
      <c r="F8" s="233"/>
      <c r="G8" s="233"/>
      <c r="H8" s="233"/>
      <c r="I8" s="233"/>
      <c r="J8" s="233"/>
    </row>
    <row r="9" spans="1:13" ht="51" customHeight="1" x14ac:dyDescent="0.2">
      <c r="A9" s="234">
        <v>3</v>
      </c>
      <c r="B9" s="730" t="s">
        <v>156</v>
      </c>
      <c r="C9" s="730"/>
      <c r="D9" s="730"/>
      <c r="E9" s="730"/>
      <c r="F9" s="730"/>
      <c r="G9" s="730"/>
      <c r="H9" s="730"/>
      <c r="I9" s="730"/>
      <c r="J9" s="730"/>
    </row>
    <row r="12" spans="1:13" x14ac:dyDescent="0.2">
      <c r="C12" s="236"/>
    </row>
    <row r="13" spans="1:13" ht="16" thickBot="1" x14ac:dyDescent="0.25">
      <c r="B13" s="70"/>
      <c r="C13" s="70"/>
      <c r="D13" s="70"/>
      <c r="E13" s="70"/>
      <c r="F13" s="70"/>
      <c r="G13" s="70"/>
      <c r="H13" s="70"/>
      <c r="I13" s="70"/>
      <c r="J13" s="70"/>
      <c r="K13" s="70"/>
      <c r="L13" s="70"/>
      <c r="M13" s="70"/>
    </row>
    <row r="14" spans="1:13" ht="15.75" customHeight="1" thickBot="1" x14ac:dyDescent="0.25">
      <c r="B14" s="70"/>
      <c r="C14" s="70"/>
      <c r="D14" s="70"/>
      <c r="E14" s="70"/>
      <c r="F14" s="743" t="str">
        <f>'PART I'!B277</f>
        <v>High Price</v>
      </c>
      <c r="G14" s="744"/>
      <c r="H14" s="744"/>
      <c r="I14" s="745"/>
      <c r="J14" s="70"/>
      <c r="K14" s="70"/>
      <c r="L14" s="70"/>
      <c r="M14" s="70"/>
    </row>
    <row r="15" spans="1:13" x14ac:dyDescent="0.2">
      <c r="B15" s="70"/>
      <c r="C15" s="70"/>
      <c r="D15" s="70"/>
      <c r="E15" s="70"/>
      <c r="F15" s="70"/>
      <c r="G15" s="70"/>
      <c r="H15" s="70"/>
      <c r="I15" s="70"/>
      <c r="J15" s="70"/>
      <c r="K15" s="70"/>
      <c r="L15" s="70"/>
      <c r="M15" s="237"/>
    </row>
    <row r="16" spans="1:13" x14ac:dyDescent="0.2">
      <c r="B16" s="70"/>
      <c r="C16" s="70"/>
      <c r="D16" s="70"/>
      <c r="E16" s="70"/>
      <c r="F16" s="70"/>
      <c r="G16" s="70"/>
      <c r="H16" s="70"/>
      <c r="I16" s="70"/>
      <c r="J16" s="70"/>
      <c r="K16" s="70"/>
      <c r="L16" s="70"/>
      <c r="M16" s="70"/>
    </row>
    <row r="17" spans="2:13" ht="16" thickBot="1" x14ac:dyDescent="0.25">
      <c r="B17" s="70"/>
      <c r="C17" s="70"/>
      <c r="D17" s="70"/>
      <c r="E17" s="70"/>
      <c r="F17" s="70"/>
      <c r="G17" s="70"/>
      <c r="H17" s="70"/>
      <c r="I17" s="70"/>
      <c r="J17" s="70"/>
      <c r="K17" s="70"/>
      <c r="L17" s="70"/>
      <c r="M17" s="70"/>
    </row>
    <row r="18" spans="2:13" ht="15" customHeight="1" x14ac:dyDescent="0.2">
      <c r="B18" s="70"/>
      <c r="C18" s="740" t="str">
        <f>'PART I'!B269</f>
        <v>Domestic Market</v>
      </c>
      <c r="D18" s="70"/>
      <c r="E18" s="70"/>
      <c r="F18" s="70"/>
      <c r="G18" s="70"/>
      <c r="H18" s="70"/>
      <c r="I18" s="70"/>
      <c r="J18" s="70"/>
      <c r="K18" s="70"/>
      <c r="L18" s="740" t="str">
        <f>'PART I'!B271</f>
        <v>International Market</v>
      </c>
      <c r="M18" s="70"/>
    </row>
    <row r="19" spans="2:13" x14ac:dyDescent="0.2">
      <c r="B19" s="70"/>
      <c r="C19" s="741"/>
      <c r="D19" s="70"/>
      <c r="E19" s="70"/>
      <c r="F19" s="70"/>
      <c r="G19" s="70"/>
      <c r="H19" s="70"/>
      <c r="I19" s="70"/>
      <c r="J19" s="70"/>
      <c r="K19" s="70"/>
      <c r="L19" s="741"/>
      <c r="M19" s="70"/>
    </row>
    <row r="20" spans="2:13" ht="15" customHeight="1" x14ac:dyDescent="0.2">
      <c r="B20" s="70"/>
      <c r="C20" s="741"/>
      <c r="D20" s="70"/>
      <c r="E20" s="70"/>
      <c r="F20" s="70"/>
      <c r="G20" s="70"/>
      <c r="H20" s="70"/>
      <c r="I20" s="70"/>
      <c r="J20" s="70"/>
      <c r="K20" s="70"/>
      <c r="L20" s="741"/>
      <c r="M20" s="70"/>
    </row>
    <row r="21" spans="2:13" x14ac:dyDescent="0.2">
      <c r="B21" s="70"/>
      <c r="C21" s="741"/>
      <c r="D21" s="70"/>
      <c r="E21" s="70"/>
      <c r="F21" s="70"/>
      <c r="G21" s="70"/>
      <c r="H21" s="70"/>
      <c r="I21" s="70"/>
      <c r="J21" s="70"/>
      <c r="K21" s="70"/>
      <c r="L21" s="741"/>
      <c r="M21" s="70"/>
    </row>
    <row r="22" spans="2:13" x14ac:dyDescent="0.2">
      <c r="B22" s="70"/>
      <c r="C22" s="741"/>
      <c r="D22" s="70"/>
      <c r="E22" s="70"/>
      <c r="F22" s="70"/>
      <c r="G22" s="70"/>
      <c r="H22" s="70"/>
      <c r="I22" s="70"/>
      <c r="J22" s="70"/>
      <c r="K22" s="70"/>
      <c r="L22" s="741"/>
      <c r="M22" s="70"/>
    </row>
    <row r="23" spans="2:13" x14ac:dyDescent="0.2">
      <c r="B23" s="70"/>
      <c r="C23" s="741"/>
      <c r="D23" s="70"/>
      <c r="E23" s="70"/>
      <c r="F23" s="70"/>
      <c r="G23" s="70"/>
      <c r="H23" s="70"/>
      <c r="I23" s="70"/>
      <c r="J23" s="70"/>
      <c r="K23" s="70"/>
      <c r="L23" s="741"/>
      <c r="M23" s="70"/>
    </row>
    <row r="24" spans="2:13" x14ac:dyDescent="0.2">
      <c r="B24" s="70"/>
      <c r="C24" s="741"/>
      <c r="D24" s="70"/>
      <c r="E24" s="70"/>
      <c r="F24" s="70"/>
      <c r="G24" s="70"/>
      <c r="H24" s="70"/>
      <c r="I24" s="70"/>
      <c r="J24" s="70"/>
      <c r="K24" s="70"/>
      <c r="L24" s="741"/>
      <c r="M24" s="70"/>
    </row>
    <row r="25" spans="2:13" x14ac:dyDescent="0.2">
      <c r="B25" s="70"/>
      <c r="C25" s="741"/>
      <c r="D25" s="70"/>
      <c r="E25" s="70"/>
      <c r="F25" s="70"/>
      <c r="G25" s="70"/>
      <c r="H25" s="70"/>
      <c r="I25" s="70"/>
      <c r="J25" s="70"/>
      <c r="K25" s="70"/>
      <c r="L25" s="741"/>
      <c r="M25" s="70"/>
    </row>
    <row r="26" spans="2:13" x14ac:dyDescent="0.2">
      <c r="B26" s="70"/>
      <c r="C26" s="741"/>
      <c r="D26" s="70"/>
      <c r="E26" s="70"/>
      <c r="F26" s="70"/>
      <c r="G26" s="70"/>
      <c r="H26" s="70"/>
      <c r="I26" s="70"/>
      <c r="J26" s="70"/>
      <c r="K26" s="70"/>
      <c r="L26" s="741"/>
      <c r="M26" s="70"/>
    </row>
    <row r="27" spans="2:13" ht="16" thickBot="1" x14ac:dyDescent="0.25">
      <c r="B27" s="70"/>
      <c r="C27" s="742"/>
      <c r="D27" s="70"/>
      <c r="E27" s="70"/>
      <c r="F27" s="70"/>
      <c r="G27" s="70"/>
      <c r="H27" s="70"/>
      <c r="I27" s="70"/>
      <c r="J27" s="70"/>
      <c r="K27" s="70"/>
      <c r="L27" s="742"/>
      <c r="M27" s="70"/>
    </row>
    <row r="28" spans="2:13" x14ac:dyDescent="0.2">
      <c r="B28" s="70"/>
      <c r="C28" s="70"/>
      <c r="D28" s="70"/>
      <c r="E28" s="70"/>
      <c r="F28" s="70"/>
      <c r="G28" s="70"/>
      <c r="H28" s="70"/>
      <c r="I28" s="70"/>
      <c r="J28" s="70"/>
      <c r="K28" s="70"/>
      <c r="L28" s="70"/>
      <c r="M28" s="70"/>
    </row>
    <row r="29" spans="2:13" x14ac:dyDescent="0.2">
      <c r="B29" s="70"/>
      <c r="C29" s="70"/>
      <c r="D29" s="70"/>
      <c r="E29" s="70"/>
      <c r="F29" s="70"/>
      <c r="G29" s="70"/>
      <c r="H29" s="70"/>
      <c r="I29" s="70"/>
      <c r="J29" s="70"/>
      <c r="K29" s="70"/>
      <c r="L29" s="70"/>
      <c r="M29" s="70"/>
    </row>
    <row r="30" spans="2:13" ht="16" thickBot="1" x14ac:dyDescent="0.25">
      <c r="B30" s="70"/>
      <c r="C30" s="70"/>
      <c r="D30" s="70"/>
      <c r="E30" s="70"/>
      <c r="F30" s="70"/>
      <c r="G30" s="70"/>
      <c r="H30" s="70"/>
      <c r="I30" s="70"/>
      <c r="J30" s="70"/>
      <c r="K30" s="70"/>
      <c r="L30" s="70"/>
      <c r="M30" s="70"/>
    </row>
    <row r="31" spans="2:13" ht="15.75" customHeight="1" thickBot="1" x14ac:dyDescent="0.25">
      <c r="B31" s="70"/>
      <c r="C31" s="70"/>
      <c r="D31" s="70"/>
      <c r="E31" s="70"/>
      <c r="F31" s="737" t="str">
        <f>'PART I'!B275</f>
        <v>Low Price</v>
      </c>
      <c r="G31" s="738"/>
      <c r="H31" s="738"/>
      <c r="I31" s="739"/>
      <c r="J31" s="70"/>
      <c r="K31" s="70"/>
      <c r="L31" s="70"/>
      <c r="M31" s="70"/>
    </row>
    <row r="32" spans="2:13" x14ac:dyDescent="0.2">
      <c r="B32" s="70"/>
      <c r="C32" s="70"/>
      <c r="D32" s="70"/>
      <c r="E32" s="70"/>
      <c r="F32" s="70"/>
      <c r="G32" s="70"/>
      <c r="H32" s="70"/>
      <c r="I32" s="70"/>
      <c r="J32" s="70"/>
      <c r="K32" s="70"/>
      <c r="L32" s="70"/>
      <c r="M32" s="70"/>
    </row>
  </sheetData>
  <sheetProtection sheet="1" objects="1" scenarios="1" formatColumns="0" formatRows="0"/>
  <mergeCells count="7">
    <mergeCell ref="F31:I31"/>
    <mergeCell ref="C18:C27"/>
    <mergeCell ref="L18:L27"/>
    <mergeCell ref="B5:J5"/>
    <mergeCell ref="B7:J7"/>
    <mergeCell ref="B9:J9"/>
    <mergeCell ref="F14:I14"/>
  </mergeCells>
  <pageMargins left="0.7" right="0.7" top="0.75" bottom="0.75" header="0.3" footer="0.3"/>
  <pageSetup orientation="portrait"/>
  <ignoredErrors>
    <ignoredError sqref="L18 F14 C18 F3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PART I</vt:lpstr>
      <vt:lpstr>PART II</vt:lpstr>
      <vt:lpstr>IFE </vt:lpstr>
      <vt:lpstr>EFE </vt:lpstr>
      <vt:lpstr>CPM</vt:lpstr>
      <vt:lpstr>BCG</vt:lpstr>
      <vt:lpstr>IE</vt:lpstr>
      <vt:lpstr>SPACE</vt:lpstr>
      <vt:lpstr>Perceptual Map</vt:lpstr>
      <vt:lpstr>GRAND</vt:lpstr>
      <vt:lpstr>SWOT</vt:lpstr>
      <vt:lpstr>QSPM</vt:lpstr>
      <vt:lpstr>Financial Statements</vt:lpstr>
      <vt:lpstr>Company Valuation</vt:lpstr>
      <vt:lpstr>EPS_EBIT</vt:lpstr>
      <vt:lpstr>Projected Statements</vt:lpstr>
      <vt:lpstr>Ratios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dc:creator>
  <cp:lastModifiedBy>Microsoft Office User</cp:lastModifiedBy>
  <cp:lastPrinted>2016-01-18T04:12:18Z</cp:lastPrinted>
  <dcterms:created xsi:type="dcterms:W3CDTF">2015-12-12T19:18:55Z</dcterms:created>
  <dcterms:modified xsi:type="dcterms:W3CDTF">2016-04-20T16:39:22Z</dcterms:modified>
</cp:coreProperties>
</file>